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Q410181\Downloads\"/>
    </mc:Choice>
  </mc:AlternateContent>
  <xr:revisionPtr revIDLastSave="0" documentId="13_ncr:1_{38F6CA90-59C5-4B86-B682-989E1ECB3BEE}" xr6:coauthVersionLast="47" xr6:coauthVersionMax="47" xr10:uidLastSave="{00000000-0000-0000-0000-000000000000}"/>
  <bookViews>
    <workbookView xWindow="-110" yWindow="-110" windowWidth="19420" windowHeight="10420" xr2:uid="{00000000-000D-0000-FFFF-FFFF00000000}"/>
  </bookViews>
  <sheets>
    <sheet name="Environment" sheetId="13" r:id="rId1"/>
    <sheet name="Social" sheetId="8" r:id="rId2"/>
    <sheet name="Governance" sheetId="9" r:id="rId3"/>
  </sheets>
  <definedNames>
    <definedName name="OLE_LINK1" localSheetId="0">Environment!#REF!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3" i="13" l="1"/>
  <c r="AY53" i="13"/>
  <c r="AZ53" i="13"/>
  <c r="BA53" i="13"/>
  <c r="BB53" i="13"/>
  <c r="AX54" i="13"/>
  <c r="AY54" i="13"/>
  <c r="AZ54" i="13"/>
  <c r="BA54" i="13"/>
  <c r="BB54" i="13"/>
  <c r="AX55" i="13"/>
  <c r="AY55" i="13"/>
  <c r="AZ55" i="13"/>
  <c r="BA55" i="13"/>
  <c r="BB55" i="13"/>
  <c r="AX56" i="13"/>
  <c r="AY56" i="13"/>
  <c r="AZ56" i="13"/>
  <c r="BA56" i="13"/>
  <c r="BB56" i="13"/>
  <c r="AX57" i="13"/>
  <c r="AY57" i="13"/>
  <c r="AZ57" i="13"/>
  <c r="BA57" i="13"/>
  <c r="BB57" i="13"/>
  <c r="AX58" i="13"/>
  <c r="AY58" i="13"/>
  <c r="AZ58" i="13"/>
  <c r="BA58" i="13"/>
  <c r="BB58" i="13"/>
  <c r="AX59" i="13"/>
  <c r="AY59" i="13"/>
  <c r="AZ59" i="13"/>
  <c r="BA59" i="13"/>
  <c r="BB59" i="13"/>
  <c r="AY52" i="13"/>
  <c r="AZ52" i="13"/>
  <c r="BA52" i="13"/>
  <c r="BB52" i="13"/>
  <c r="AX52" i="13"/>
  <c r="AR53" i="13"/>
  <c r="AS53" i="13"/>
  <c r="AT53" i="13"/>
  <c r="AU53" i="13"/>
  <c r="AV53" i="13"/>
  <c r="AR54" i="13"/>
  <c r="AS54" i="13"/>
  <c r="AT54" i="13"/>
  <c r="AU54" i="13"/>
  <c r="AV54" i="13"/>
  <c r="AR55" i="13"/>
  <c r="AS55" i="13"/>
  <c r="AT55" i="13"/>
  <c r="AU55" i="13"/>
  <c r="AV55" i="13"/>
  <c r="AR56" i="13"/>
  <c r="AS56" i="13"/>
  <c r="AT56" i="13"/>
  <c r="AU56" i="13"/>
  <c r="AV56" i="13"/>
  <c r="AR57" i="13"/>
  <c r="AS57" i="13"/>
  <c r="AT57" i="13"/>
  <c r="AU57" i="13"/>
  <c r="AV57" i="13"/>
  <c r="AR58" i="13"/>
  <c r="AS58" i="13"/>
  <c r="AT58" i="13"/>
  <c r="AU58" i="13"/>
  <c r="AV58" i="13"/>
  <c r="AR59" i="13"/>
  <c r="AS59" i="13"/>
  <c r="AT59" i="13"/>
  <c r="AU59" i="13"/>
  <c r="AV59" i="13"/>
  <c r="AS52" i="13"/>
  <c r="AT52" i="13"/>
  <c r="AU52" i="13"/>
  <c r="AV52" i="13"/>
  <c r="AR52" i="13"/>
  <c r="G59" i="13"/>
  <c r="G58" i="13"/>
  <c r="G57" i="13"/>
  <c r="G56" i="13"/>
  <c r="G55" i="13"/>
  <c r="G54" i="13"/>
  <c r="G53" i="13"/>
  <c r="G52" i="13"/>
  <c r="M59" i="13"/>
  <c r="M58" i="13"/>
  <c r="M57" i="13"/>
  <c r="M56" i="13"/>
  <c r="M55" i="13"/>
  <c r="M54" i="13"/>
  <c r="M53" i="13"/>
  <c r="M52" i="13"/>
  <c r="S59" i="13"/>
  <c r="S58" i="13"/>
  <c r="S57" i="13"/>
  <c r="S56" i="13"/>
  <c r="S55" i="13"/>
  <c r="S54" i="13"/>
  <c r="S53" i="13"/>
  <c r="S52" i="13"/>
  <c r="AQ56" i="13"/>
  <c r="AK59" i="13"/>
  <c r="AK58" i="13"/>
  <c r="AK57" i="13"/>
  <c r="AK56" i="13"/>
  <c r="AK54" i="13"/>
  <c r="AK53" i="13"/>
  <c r="AK52" i="13"/>
  <c r="AK55" i="13"/>
  <c r="AL53" i="13"/>
  <c r="AM53" i="13"/>
  <c r="AN53" i="13"/>
  <c r="AO53" i="13"/>
  <c r="AP53" i="13"/>
  <c r="AL54" i="13"/>
  <c r="AM54" i="13"/>
  <c r="AN54" i="13"/>
  <c r="AO54" i="13"/>
  <c r="AP54" i="13"/>
  <c r="AQ54" i="13" s="1"/>
  <c r="AL55" i="13"/>
  <c r="AM55" i="13"/>
  <c r="AN55" i="13"/>
  <c r="AO55" i="13"/>
  <c r="AP55" i="13"/>
  <c r="AL56" i="13"/>
  <c r="AM56" i="13"/>
  <c r="AN56" i="13"/>
  <c r="AO56" i="13"/>
  <c r="AP56" i="13"/>
  <c r="AL57" i="13"/>
  <c r="AM57" i="13"/>
  <c r="AN57" i="13"/>
  <c r="AO57" i="13"/>
  <c r="AP57" i="13"/>
  <c r="AL58" i="13"/>
  <c r="AM58" i="13"/>
  <c r="AN58" i="13"/>
  <c r="AO58" i="13"/>
  <c r="AP58" i="13"/>
  <c r="AQ58" i="13" s="1"/>
  <c r="AL59" i="13"/>
  <c r="AM59" i="13"/>
  <c r="AN59" i="13"/>
  <c r="AO59" i="13"/>
  <c r="AP59" i="13"/>
  <c r="AM52" i="13"/>
  <c r="AN52" i="13"/>
  <c r="AO52" i="13"/>
  <c r="AP52" i="13"/>
  <c r="AQ52" i="13" s="1"/>
  <c r="AL52" i="13"/>
  <c r="AF60" i="13"/>
  <c r="AG60" i="13"/>
  <c r="AH60" i="13"/>
  <c r="AI60" i="13"/>
  <c r="AJ60" i="13"/>
  <c r="AK60" i="13" s="1"/>
  <c r="AQ55" i="13" l="1"/>
  <c r="AQ57" i="13"/>
  <c r="AO60" i="13"/>
  <c r="AP60" i="13"/>
  <c r="AQ60" i="13" s="1"/>
  <c r="AN60" i="13"/>
  <c r="AQ59" i="13"/>
  <c r="AM60" i="13"/>
  <c r="AQ53" i="13"/>
  <c r="AL60" i="13"/>
  <c r="G195" i="13" l="1"/>
  <c r="M218" i="13"/>
  <c r="D171" i="8" l="1"/>
  <c r="T52" i="13"/>
  <c r="U52" i="13"/>
  <c r="V52" i="13"/>
  <c r="W52" i="13"/>
  <c r="X52" i="13"/>
  <c r="Y52" i="13" s="1"/>
  <c r="Z52" i="13"/>
  <c r="AA52" i="13"/>
  <c r="AB52" i="13"/>
  <c r="AC52" i="13"/>
  <c r="AD52" i="13"/>
  <c r="T53" i="13"/>
  <c r="U53" i="13"/>
  <c r="W53" i="13"/>
  <c r="X53" i="13"/>
  <c r="Y53" i="13" s="1"/>
  <c r="V53" i="13"/>
  <c r="Z53" i="13"/>
  <c r="AA53" i="13"/>
  <c r="AB53" i="13"/>
  <c r="AC53" i="13"/>
  <c r="AD53" i="13"/>
  <c r="T54" i="13"/>
  <c r="U54" i="13"/>
  <c r="V54" i="13"/>
  <c r="W54" i="13"/>
  <c r="X54" i="13"/>
  <c r="Y54" i="13" s="1"/>
  <c r="Z54" i="13"/>
  <c r="AA54" i="13"/>
  <c r="AB54" i="13"/>
  <c r="AC54" i="13"/>
  <c r="AD54" i="13"/>
  <c r="T55" i="13"/>
  <c r="W55" i="13"/>
  <c r="X55" i="13"/>
  <c r="Y55" i="13" s="1"/>
  <c r="U55" i="13"/>
  <c r="V55" i="13"/>
  <c r="Z55" i="13"/>
  <c r="AA55" i="13"/>
  <c r="AB55" i="13"/>
  <c r="AC55" i="13"/>
  <c r="AD55" i="13"/>
  <c r="T56" i="13"/>
  <c r="U56" i="13"/>
  <c r="V56" i="13"/>
  <c r="W56" i="13"/>
  <c r="X56" i="13"/>
  <c r="Y56" i="13" s="1"/>
  <c r="Z56" i="13"/>
  <c r="AA56" i="13"/>
  <c r="AB56" i="13"/>
  <c r="AC56" i="13"/>
  <c r="AD56" i="13"/>
  <c r="T57" i="13"/>
  <c r="V57" i="13"/>
  <c r="W57" i="13"/>
  <c r="X57" i="13"/>
  <c r="Y57" i="13" s="1"/>
  <c r="U57" i="13"/>
  <c r="Z57" i="13"/>
  <c r="AA57" i="13"/>
  <c r="AB57" i="13"/>
  <c r="AC57" i="13"/>
  <c r="AD57" i="13"/>
  <c r="T58" i="13"/>
  <c r="U58" i="13"/>
  <c r="V58" i="13"/>
  <c r="W58" i="13"/>
  <c r="X58" i="13"/>
  <c r="Y58" i="13" s="1"/>
  <c r="Z58" i="13"/>
  <c r="AA58" i="13"/>
  <c r="AB58" i="13"/>
  <c r="AC58" i="13"/>
  <c r="AD58" i="13"/>
  <c r="T59" i="13"/>
  <c r="U59" i="13"/>
  <c r="W59" i="13"/>
  <c r="X59" i="13"/>
  <c r="V59" i="13"/>
  <c r="Z59" i="13"/>
  <c r="AA59" i="13"/>
  <c r="AB59" i="13"/>
  <c r="AC59" i="13"/>
  <c r="AD59" i="13"/>
  <c r="B60" i="13"/>
  <c r="B143" i="13" s="1"/>
  <c r="C60" i="13"/>
  <c r="C143" i="13" s="1"/>
  <c r="D60" i="13"/>
  <c r="D143" i="13" s="1"/>
  <c r="E60" i="13"/>
  <c r="E143" i="13" s="1"/>
  <c r="F60" i="13"/>
  <c r="H60" i="13"/>
  <c r="I60" i="13"/>
  <c r="J60" i="13"/>
  <c r="K60" i="13"/>
  <c r="L60" i="13"/>
  <c r="M60" i="13" s="1"/>
  <c r="N60" i="13"/>
  <c r="B144" i="13" s="1"/>
  <c r="O60" i="13"/>
  <c r="C144" i="13" s="1"/>
  <c r="P60" i="13"/>
  <c r="D144" i="13" s="1"/>
  <c r="Q60" i="13"/>
  <c r="E144" i="13" s="1"/>
  <c r="R60" i="13"/>
  <c r="F78" i="13"/>
  <c r="G72" i="13"/>
  <c r="G73" i="13"/>
  <c r="G74" i="13"/>
  <c r="G75" i="13"/>
  <c r="G76" i="13"/>
  <c r="G77" i="13"/>
  <c r="B78" i="13"/>
  <c r="C78" i="13"/>
  <c r="D78" i="13"/>
  <c r="E78" i="13"/>
  <c r="F89" i="13"/>
  <c r="G83" i="13"/>
  <c r="G84" i="13"/>
  <c r="G85" i="13"/>
  <c r="G86" i="13"/>
  <c r="G87" i="13"/>
  <c r="G88" i="13"/>
  <c r="B89" i="13"/>
  <c r="C89" i="13"/>
  <c r="D89" i="13"/>
  <c r="E89" i="13"/>
  <c r="G93" i="13"/>
  <c r="G97" i="13"/>
  <c r="G101" i="13"/>
  <c r="G102" i="13"/>
  <c r="G103" i="13"/>
  <c r="G104" i="13"/>
  <c r="G105" i="13"/>
  <c r="G106" i="13"/>
  <c r="G107" i="13"/>
  <c r="B108" i="13"/>
  <c r="C108" i="13"/>
  <c r="D108" i="13"/>
  <c r="E108" i="13"/>
  <c r="F108" i="13"/>
  <c r="G112" i="13"/>
  <c r="G116" i="13"/>
  <c r="G120" i="13"/>
  <c r="G121" i="13"/>
  <c r="G122" i="13"/>
  <c r="G123" i="13"/>
  <c r="G124" i="13"/>
  <c r="G125" i="13"/>
  <c r="G126" i="13"/>
  <c r="B127" i="13"/>
  <c r="C127" i="13"/>
  <c r="D127" i="13"/>
  <c r="E127" i="13"/>
  <c r="F127" i="13"/>
  <c r="G131" i="13"/>
  <c r="G135" i="13"/>
  <c r="G169" i="13"/>
  <c r="M169" i="13"/>
  <c r="S169" i="13"/>
  <c r="Y169" i="13"/>
  <c r="AE169" i="13"/>
  <c r="AU179" i="13"/>
  <c r="G179" i="13"/>
  <c r="M179" i="13"/>
  <c r="S179" i="13"/>
  <c r="Y179" i="13"/>
  <c r="AE179" i="13"/>
  <c r="AK179" i="13"/>
  <c r="AQ179" i="13"/>
  <c r="AR179" i="13"/>
  <c r="AS179" i="13"/>
  <c r="AT179" i="13"/>
  <c r="Q188" i="13"/>
  <c r="G188" i="13"/>
  <c r="N188" i="13"/>
  <c r="O188" i="13"/>
  <c r="P188" i="13"/>
  <c r="M188" i="13"/>
  <c r="R189" i="13"/>
  <c r="Q189" i="13"/>
  <c r="M189" i="13"/>
  <c r="N189" i="13"/>
  <c r="O189" i="13"/>
  <c r="P189" i="13"/>
  <c r="R190" i="13"/>
  <c r="N190" i="13"/>
  <c r="O190" i="13"/>
  <c r="P190" i="13"/>
  <c r="M190" i="13"/>
  <c r="Q190" i="13"/>
  <c r="G191" i="13"/>
  <c r="Q191" i="13"/>
  <c r="M191" i="13"/>
  <c r="N191" i="13"/>
  <c r="O191" i="13"/>
  <c r="P191" i="13"/>
  <c r="G192" i="13"/>
  <c r="N192" i="13"/>
  <c r="O192" i="13"/>
  <c r="P192" i="13"/>
  <c r="M192" i="13"/>
  <c r="Q192" i="13"/>
  <c r="N193" i="13"/>
  <c r="G193" i="13"/>
  <c r="Q193" i="13"/>
  <c r="M193" i="13"/>
  <c r="O193" i="13"/>
  <c r="P193" i="13"/>
  <c r="Q194" i="13"/>
  <c r="G194" i="13"/>
  <c r="N194" i="13"/>
  <c r="O194" i="13"/>
  <c r="P194" i="13"/>
  <c r="M194" i="13"/>
  <c r="N195" i="13"/>
  <c r="Q195" i="13"/>
  <c r="M195" i="13"/>
  <c r="O195" i="13"/>
  <c r="P195" i="13"/>
  <c r="B196" i="13"/>
  <c r="C196" i="13"/>
  <c r="D196" i="13"/>
  <c r="E196" i="13"/>
  <c r="F196" i="13"/>
  <c r="H196" i="13"/>
  <c r="I196" i="13"/>
  <c r="J196" i="13"/>
  <c r="K196" i="13"/>
  <c r="L196" i="13"/>
  <c r="B210" i="13"/>
  <c r="C210" i="13"/>
  <c r="G203" i="13"/>
  <c r="G204" i="13"/>
  <c r="G205" i="13"/>
  <c r="G206" i="13"/>
  <c r="G207" i="13"/>
  <c r="G208" i="13"/>
  <c r="G209" i="13"/>
  <c r="D210" i="13"/>
  <c r="E210" i="13"/>
  <c r="F210" i="13"/>
  <c r="G218" i="13"/>
  <c r="G219" i="13"/>
  <c r="M219" i="13"/>
  <c r="G220" i="13"/>
  <c r="M220" i="13"/>
  <c r="G221" i="13"/>
  <c r="M221" i="13"/>
  <c r="G222" i="13"/>
  <c r="M222" i="13"/>
  <c r="G223" i="13"/>
  <c r="M223" i="13"/>
  <c r="G224" i="13"/>
  <c r="M224" i="13"/>
  <c r="G225" i="13"/>
  <c r="M225" i="13"/>
  <c r="B226" i="13"/>
  <c r="C226" i="13"/>
  <c r="D226" i="13"/>
  <c r="E226" i="13"/>
  <c r="F226" i="13"/>
  <c r="G41" i="13"/>
  <c r="G24" i="13"/>
  <c r="M24" i="13"/>
  <c r="S24" i="13"/>
  <c r="Y24" i="13"/>
  <c r="AE24" i="13"/>
  <c r="G25" i="13"/>
  <c r="M25" i="13"/>
  <c r="S25" i="13"/>
  <c r="Y25" i="13"/>
  <c r="AE25" i="13"/>
  <c r="G26" i="13"/>
  <c r="M26" i="13"/>
  <c r="S26" i="13"/>
  <c r="Y26" i="13"/>
  <c r="AE26" i="13"/>
  <c r="G27" i="13"/>
  <c r="M27" i="13"/>
  <c r="S27" i="13"/>
  <c r="Y27" i="13"/>
  <c r="AE27" i="13"/>
  <c r="G28" i="13"/>
  <c r="M28" i="13"/>
  <c r="S28" i="13"/>
  <c r="Y28" i="13"/>
  <c r="AE28" i="13"/>
  <c r="G29" i="13"/>
  <c r="M29" i="13"/>
  <c r="S29" i="13"/>
  <c r="Y29" i="13"/>
  <c r="AE29" i="13"/>
  <c r="G30" i="13"/>
  <c r="M30" i="13"/>
  <c r="S30" i="13"/>
  <c r="AE30" i="13"/>
  <c r="M31" i="13"/>
  <c r="S31" i="13"/>
  <c r="Y31" i="13"/>
  <c r="AE31" i="13"/>
  <c r="B32" i="13"/>
  <c r="C32" i="13"/>
  <c r="D32" i="13"/>
  <c r="E32" i="13"/>
  <c r="F32" i="13"/>
  <c r="H32" i="13"/>
  <c r="I32" i="13"/>
  <c r="J32" i="13"/>
  <c r="K32" i="13"/>
  <c r="L32" i="13"/>
  <c r="N32" i="13"/>
  <c r="O32" i="13"/>
  <c r="P32" i="13"/>
  <c r="Q32" i="13"/>
  <c r="R32" i="13"/>
  <c r="T32" i="13"/>
  <c r="U32" i="13"/>
  <c r="V32" i="13"/>
  <c r="W32" i="13"/>
  <c r="X32" i="13"/>
  <c r="Z32" i="13"/>
  <c r="AA32" i="13"/>
  <c r="AB32" i="13"/>
  <c r="AC32" i="13"/>
  <c r="AD32" i="13"/>
  <c r="F144" i="13" l="1"/>
  <c r="S60" i="13"/>
  <c r="AE52" i="13"/>
  <c r="AE59" i="13"/>
  <c r="BC59" i="13"/>
  <c r="AE53" i="13"/>
  <c r="AW53" i="13"/>
  <c r="AY60" i="13"/>
  <c r="AW58" i="13"/>
  <c r="AE58" i="13"/>
  <c r="AE54" i="13"/>
  <c r="AW54" i="13"/>
  <c r="BC54" i="13"/>
  <c r="AR60" i="13"/>
  <c r="AE55" i="13"/>
  <c r="AW55" i="13"/>
  <c r="BC55" i="13"/>
  <c r="Y59" i="13"/>
  <c r="AE56" i="13"/>
  <c r="G60" i="13"/>
  <c r="AE57" i="13"/>
  <c r="AW57" i="13"/>
  <c r="BC57" i="13"/>
  <c r="G32" i="13"/>
  <c r="D145" i="13"/>
  <c r="D146" i="13" s="1"/>
  <c r="AE32" i="13"/>
  <c r="G210" i="13"/>
  <c r="U60" i="13"/>
  <c r="G196" i="13"/>
  <c r="M196" i="13"/>
  <c r="AD60" i="13"/>
  <c r="T60" i="13"/>
  <c r="V60" i="13"/>
  <c r="X60" i="13"/>
  <c r="W60" i="13"/>
  <c r="G144" i="13"/>
  <c r="F143" i="13"/>
  <c r="G143" i="13" s="1"/>
  <c r="M32" i="13"/>
  <c r="S190" i="13"/>
  <c r="S32" i="13"/>
  <c r="Y32" i="13"/>
  <c r="AB60" i="13"/>
  <c r="AC60" i="13"/>
  <c r="G108" i="13"/>
  <c r="G89" i="13"/>
  <c r="AA60" i="13"/>
  <c r="Z60" i="13"/>
  <c r="G127" i="13"/>
  <c r="Q196" i="13"/>
  <c r="E145" i="13"/>
  <c r="E146" i="13" s="1"/>
  <c r="P196" i="13"/>
  <c r="O196" i="13"/>
  <c r="C145" i="13"/>
  <c r="C146" i="13" s="1"/>
  <c r="N196" i="13"/>
  <c r="B145" i="13"/>
  <c r="B146" i="13" s="1"/>
  <c r="G78" i="13"/>
  <c r="F145" i="13"/>
  <c r="S189" i="13"/>
  <c r="R192" i="13"/>
  <c r="S192" i="13" s="1"/>
  <c r="R188" i="13"/>
  <c r="G82" i="13"/>
  <c r="G71" i="13"/>
  <c r="R194" i="13"/>
  <c r="S194" i="13" s="1"/>
  <c r="G226" i="13"/>
  <c r="G189" i="13"/>
  <c r="R191" i="13"/>
  <c r="S191" i="13" s="1"/>
  <c r="AV179" i="13"/>
  <c r="AW179" i="13" s="1"/>
  <c r="R195" i="13"/>
  <c r="S195" i="13" s="1"/>
  <c r="R193" i="13"/>
  <c r="S193" i="13" s="1"/>
  <c r="G190" i="13"/>
  <c r="BC52" i="13" l="1"/>
  <c r="BB60" i="13"/>
  <c r="AS60" i="13"/>
  <c r="Y60" i="13"/>
  <c r="AW52" i="13"/>
  <c r="AV60" i="13"/>
  <c r="AW59" i="13"/>
  <c r="AE60" i="13"/>
  <c r="BC56" i="13"/>
  <c r="AZ60" i="13"/>
  <c r="BA60" i="13"/>
  <c r="AW56" i="13"/>
  <c r="BC58" i="13"/>
  <c r="AT60" i="13"/>
  <c r="AU60" i="13"/>
  <c r="AX60" i="13"/>
  <c r="BC53" i="13"/>
  <c r="G145" i="13"/>
  <c r="F146" i="13"/>
  <c r="G146" i="13" s="1"/>
  <c r="S188" i="13"/>
  <c r="R196" i="13"/>
  <c r="S196" i="13" s="1"/>
  <c r="AW60" i="13" l="1"/>
  <c r="BC60" i="13"/>
  <c r="C164" i="8"/>
  <c r="C166" i="8"/>
  <c r="B171" i="8"/>
  <c r="E171" i="8"/>
  <c r="F171" i="8"/>
  <c r="B182" i="8"/>
  <c r="C182" i="8"/>
  <c r="D182" i="8"/>
  <c r="E182" i="8"/>
  <c r="F182" i="8"/>
  <c r="D20" i="9"/>
  <c r="D19" i="9"/>
  <c r="D18" i="9"/>
  <c r="D17" i="9"/>
  <c r="D16" i="9"/>
  <c r="D15" i="9"/>
  <c r="B14" i="9"/>
  <c r="B21" i="9" s="1"/>
  <c r="D21" i="9" l="1"/>
  <c r="C171" i="8"/>
  <c r="D14" i="9"/>
</calcChain>
</file>

<file path=xl/sharedStrings.xml><?xml version="1.0" encoding="utf-8"?>
<sst xmlns="http://schemas.openxmlformats.org/spreadsheetml/2006/main" count="445" uniqueCount="186">
  <si>
    <r>
      <rPr>
        <b/>
        <sz val="14"/>
        <color theme="1"/>
        <rFont val="Trebuchet MS"/>
        <family val="2"/>
      </rPr>
      <t>A1 Telekom Austria Group</t>
    </r>
    <r>
      <rPr>
        <sz val="14"/>
        <color theme="1"/>
        <rFont val="Trebuchet MS"/>
        <family val="2"/>
      </rPr>
      <t xml:space="preserve">
ESG KPIs</t>
    </r>
  </si>
  <si>
    <t>This document can include rounding differences</t>
  </si>
  <si>
    <t>Environment</t>
  </si>
  <si>
    <t>Energy consumption</t>
  </si>
  <si>
    <t>Direct and indirect energy (in MWh)*</t>
  </si>
  <si>
    <t>Total on-site stationary combustion</t>
  </si>
  <si>
    <t>Energy consumption through owned vehicles</t>
  </si>
  <si>
    <t>Consumption of purchased electricity</t>
  </si>
  <si>
    <t>Consumption of purchased heat energy</t>
  </si>
  <si>
    <t>Total energy consumption**</t>
  </si>
  <si>
    <t>Change 2023 vs. 2022 (in %)</t>
  </si>
  <si>
    <t>Austria</t>
  </si>
  <si>
    <t>Bulgaria</t>
  </si>
  <si>
    <t>Croatia</t>
  </si>
  <si>
    <t>Belarus</t>
  </si>
  <si>
    <t>Slovenia</t>
  </si>
  <si>
    <t>Serbia</t>
  </si>
  <si>
    <t>North Macedonia</t>
  </si>
  <si>
    <t>-</t>
  </si>
  <si>
    <t>A1 Digital***</t>
  </si>
  <si>
    <t>A1 Group</t>
  </si>
  <si>
    <t>*Tables may be subject to rounding differences. If no direct primary data was available for the reporting period, an indirect method is used.</t>
  </si>
  <si>
    <t>**Including self-produced electricity from renewables.</t>
  </si>
  <si>
    <t xml:space="preserve">***A1 Digital includes the German and Swiss part of the activities of A1 Digital (Austrian and Bulgarian parts are already reported in their respective segments). </t>
  </si>
  <si>
    <t>Further environmental KPIs</t>
  </si>
  <si>
    <t xml:space="preserve">Energy efficiency Index (in MWh(el) per terabyte)* </t>
  </si>
  <si>
    <t>*Energy Efficiency Index is defined as A1 Groups total electricity consumption, divided by total transported data volume of fixed and mobile telecommunication networks.</t>
  </si>
  <si>
    <r>
      <t>**CO</t>
    </r>
    <r>
      <rPr>
        <vertAlign val="subscript"/>
        <sz val="10"/>
        <rFont val="Trebuchet MS"/>
        <family val="2"/>
      </rPr>
      <t>2</t>
    </r>
    <r>
      <rPr>
        <sz val="10"/>
        <rFont val="Trebuchet MS"/>
        <family val="2"/>
      </rPr>
      <t xml:space="preserve"> intensity includes the CO</t>
    </r>
    <r>
      <rPr>
        <vertAlign val="subscript"/>
        <sz val="10"/>
        <rFont val="Trebuchet MS"/>
        <family val="2"/>
      </rPr>
      <t>2</t>
    </r>
    <r>
      <rPr>
        <sz val="10"/>
        <rFont val="Trebuchet MS"/>
        <family val="2"/>
      </rPr>
      <t xml:space="preserve"> emissions from Scope 1 and Scope 2 market-based divided by the total revenue by end of the year.</t>
    </r>
  </si>
  <si>
    <r>
      <t>CO</t>
    </r>
    <r>
      <rPr>
        <b/>
        <vertAlign val="subscript"/>
        <sz val="14"/>
        <color theme="0" tint="-0.499984740745262"/>
        <rFont val="Trebuchet MS"/>
        <family val="2"/>
      </rPr>
      <t>2</t>
    </r>
    <r>
      <rPr>
        <b/>
        <sz val="14"/>
        <color theme="0" tint="-0.499984740745262"/>
        <rFont val="Trebuchet MS"/>
        <family val="2"/>
      </rPr>
      <t xml:space="preserve"> emissions</t>
    </r>
  </si>
  <si>
    <t xml:space="preserve">Direct and indirect greenhouse gas emissions </t>
  </si>
  <si>
    <r>
      <t>Scope 1 und Scope 2 (CO</t>
    </r>
    <r>
      <rPr>
        <b/>
        <vertAlign val="subscript"/>
        <sz val="10"/>
        <rFont val="Trebuchet MS"/>
        <family val="2"/>
      </rPr>
      <t>2</t>
    </r>
    <r>
      <rPr>
        <b/>
        <sz val="10"/>
        <rFont val="Trebuchet MS"/>
        <family val="2"/>
      </rPr>
      <t xml:space="preserve">-equivalents in t) </t>
    </r>
  </si>
  <si>
    <t>Direct (Scope 1)*</t>
  </si>
  <si>
    <t>Indirect (Scope 2)**</t>
  </si>
  <si>
    <t>Total (Scope 1+2)</t>
  </si>
  <si>
    <t>location-based</t>
  </si>
  <si>
    <t>market-based</t>
  </si>
  <si>
    <t>*Direct Scope 1 includes direct emissions from combustion of fossil fuels.</t>
  </si>
  <si>
    <t>**Scope 2 includes indirect emissions from electric energy, district heating and refrigerants. According to the GHG Protocol, “location-based scope 2” figures refer to the average emissions factors in the area in which the energy consumption takes place. The average value at national grid level is used. According to the GHG Protocol, “market-based scope 2” figures refer to energy suppliers’ emissions factors, insofar as these are available, or an individual energy product.</t>
  </si>
  <si>
    <t>***A1 Digital includes the German and Swiss part of the activities of 
A1 Digital (Austrian and Bulgarian parts are already reported in their respective segments).</t>
  </si>
  <si>
    <r>
      <t>Scope 3 (CO</t>
    </r>
    <r>
      <rPr>
        <b/>
        <vertAlign val="subscript"/>
        <sz val="10"/>
        <rFont val="Trebuchet MS"/>
        <family val="2"/>
      </rPr>
      <t>2</t>
    </r>
    <r>
      <rPr>
        <b/>
        <sz val="10"/>
        <rFont val="Trebuchet MS"/>
        <family val="2"/>
      </rPr>
      <t>-equivalents in t)*</t>
    </r>
  </si>
  <si>
    <t>Category 1 - Purchased good and services**</t>
  </si>
  <si>
    <t>Category 3 Fuel- and energy related activities</t>
  </si>
  <si>
    <t>Category 4 -  Upstream transportation and distribution***</t>
  </si>
  <si>
    <t>Category 5 - Waste generated in operations***</t>
  </si>
  <si>
    <t>Category 6 - Business travel</t>
  </si>
  <si>
    <t>Category 7 -  Employee commuting***</t>
  </si>
  <si>
    <t>Category 9 - Downstream transportation and distribution***</t>
  </si>
  <si>
    <t>Category 11 - Use of sold products</t>
  </si>
  <si>
    <t>Category 12 - End of life treatment of sold products***</t>
  </si>
  <si>
    <t>Category 13 -  Downstream leased assets***</t>
  </si>
  <si>
    <t>*Material scope 3 emissions produced by A1 Digital are reported in the “Austria” segment.</t>
  </si>
  <si>
    <t>**Category 2 "Capital goods" is included in Category 1.</t>
  </si>
  <si>
    <t xml:space="preserve">***Figures are based on A1 Group’s Scope 3 screening, which is done every 2-3 years. The last screening was done in 2023. </t>
  </si>
  <si>
    <r>
      <t>CO</t>
    </r>
    <r>
      <rPr>
        <b/>
        <vertAlign val="subscript"/>
        <sz val="10"/>
        <rFont val="Trebuchet MS"/>
        <family val="2"/>
      </rPr>
      <t>2</t>
    </r>
    <r>
      <rPr>
        <b/>
        <sz val="10"/>
        <rFont val="Trebuchet MS"/>
        <family val="2"/>
      </rPr>
      <t>-equivalents (Scope 1-3) total</t>
    </r>
  </si>
  <si>
    <t>Scope 1</t>
  </si>
  <si>
    <t>Scope 2 (market-based)</t>
  </si>
  <si>
    <t>Scope 3</t>
  </si>
  <si>
    <t xml:space="preserve">A1 Group </t>
  </si>
  <si>
    <t>Relativ indicators</t>
  </si>
  <si>
    <t>Share of renewable energy in electricity (in %)</t>
  </si>
  <si>
    <t>Share of renewable energy in total energy (in %)*</t>
  </si>
  <si>
    <t>Recycling quota** (in %)*
(in %)</t>
  </si>
  <si>
    <t>CO2 intensity*** (per mEUR)
(per mEUR)</t>
  </si>
  <si>
    <t>Average paper consumption (kg/FTE)
(kg/FTE)</t>
  </si>
  <si>
    <t>A1 Digital</t>
  </si>
  <si>
    <t>*Due to change of methodology the KPI "Share of renewable energy in electricity" was recalculated for the years 2020 and 2021.</t>
  </si>
  <si>
    <t>**Fractions handed over to be recycled (non-hazardous waste, electronic waste and batteries) in relation to total waste.</t>
  </si>
  <si>
    <r>
      <t>***CO</t>
    </r>
    <r>
      <rPr>
        <vertAlign val="subscript"/>
        <sz val="10"/>
        <rFont val="Trebuchet MS"/>
        <family val="2"/>
      </rPr>
      <t>2</t>
    </r>
    <r>
      <rPr>
        <sz val="10"/>
        <rFont val="Trebuchet MS"/>
        <family val="2"/>
      </rPr>
      <t xml:space="preserve"> intensity includes the CO</t>
    </r>
    <r>
      <rPr>
        <vertAlign val="subscript"/>
        <sz val="10"/>
        <rFont val="Trebuchet MS"/>
        <family val="2"/>
      </rPr>
      <t>2</t>
    </r>
    <r>
      <rPr>
        <sz val="10"/>
        <rFont val="Trebuchet MS"/>
        <family val="2"/>
      </rPr>
      <t xml:space="preserve"> emissions from Scope 1 and Scope 2 market-based  divided by the million euros of revenu by end of the year.</t>
    </r>
  </si>
  <si>
    <t>Fleet</t>
  </si>
  <si>
    <t>Vehicle fleet</t>
  </si>
  <si>
    <t>Number of vehicles</t>
  </si>
  <si>
    <t>Consumption of petrol (in MWh)*</t>
  </si>
  <si>
    <t>Consumption of diesel (in MWh)*</t>
  </si>
  <si>
    <t>Consumption of alternative fuels (in MWh)**</t>
  </si>
  <si>
    <t>Mileage 
(in thousand km)</t>
  </si>
  <si>
    <r>
      <t>*MWh are used instead of litres because CO</t>
    </r>
    <r>
      <rPr>
        <vertAlign val="subscript"/>
        <sz val="10"/>
        <rFont val="Trebuchet MS"/>
        <family val="2"/>
      </rPr>
      <t>2</t>
    </r>
    <r>
      <rPr>
        <sz val="10"/>
        <rFont val="Trebuchet MS"/>
        <family val="2"/>
      </rPr>
      <t xml:space="preserve"> emissions are calculated based on kWh</t>
    </r>
  </si>
  <si>
    <t>**Including electricity for electric vehicles in MWh in addition to CNG and LPG</t>
  </si>
  <si>
    <t>Waste</t>
  </si>
  <si>
    <t>Waste (in metric tons)</t>
  </si>
  <si>
    <t>Recyclable</t>
  </si>
  <si>
    <t>Hazardous waste</t>
  </si>
  <si>
    <t>Paper</t>
  </si>
  <si>
    <t>Metal</t>
  </si>
  <si>
    <t>Other*</t>
  </si>
  <si>
    <t>Electronic waste</t>
  </si>
  <si>
    <t>Batteries</t>
  </si>
  <si>
    <t>Other**</t>
  </si>
  <si>
    <t>Residual waste</t>
  </si>
  <si>
    <t>Total</t>
  </si>
  <si>
    <t>Quantities were defined according to invoices of waste management companies or if this was not possible according to volumina of waste containers as well as intervals of waste disposal.</t>
  </si>
  <si>
    <t>*Other recyclable waste includes plastic, glass and biological waste.</t>
  </si>
  <si>
    <t>**Other hazardous waste includes mainly mobile phones and other hazardous materials.</t>
  </si>
  <si>
    <t>Waste - paper consumption (in metric tons)</t>
  </si>
  <si>
    <t>Printing &amp; copy paper</t>
  </si>
  <si>
    <t>*Other includes mainly paper for customer invoices and paper for packaging.</t>
  </si>
  <si>
    <t>Waste - recycled and refurbished devices (in Pc.)*</t>
  </si>
  <si>
    <t>Collected old devices</t>
  </si>
  <si>
    <t>*In 2019 and 2020 only recycled and refurbished mobile phones were counted while from 2021 all recycled and refurbished devices are counted.</t>
  </si>
  <si>
    <t>Water*</t>
  </si>
  <si>
    <t xml:space="preserve">Water consumption </t>
  </si>
  <si>
    <t>Total water use (in ML)</t>
  </si>
  <si>
    <t>Water use per unit of revenue (in ML/EUR mn)</t>
  </si>
  <si>
    <t>Year on Year total freshwater water use (in %)</t>
  </si>
  <si>
    <t>Year on Year water use intensity (in %)</t>
  </si>
  <si>
    <t xml:space="preserve">*For revenues please see the spreadsheet "Operating Results by Segment_h" in the KPI Factsheet of Investor Relations </t>
  </si>
  <si>
    <t>https://a1.group/wp-content/uploads/sites/6/2024/02/Analyst-FS-Q4-2023_update_website.xlsx</t>
  </si>
  <si>
    <t>Employees</t>
  </si>
  <si>
    <t xml:space="preserve">Collective bargaining agreements (in %) </t>
  </si>
  <si>
    <t>2019*</t>
  </si>
  <si>
    <t>2020*</t>
  </si>
  <si>
    <t>2021*</t>
  </si>
  <si>
    <t>2022*</t>
  </si>
  <si>
    <t>Percentage of employees that are covered by the provisions of collective bargaining agreements.</t>
  </si>
  <si>
    <t>*Provided information has been reviewed</t>
  </si>
  <si>
    <t>Number of employees (in FTE)</t>
  </si>
  <si>
    <t>Holding incl. A1 Digital</t>
  </si>
  <si>
    <t>A1 Group*</t>
  </si>
  <si>
    <t>*Including Holding and A1 Digital</t>
  </si>
  <si>
    <t>Number of employees by employment contract (in FTE)</t>
  </si>
  <si>
    <t>permanent</t>
  </si>
  <si>
    <t>temporary</t>
  </si>
  <si>
    <t>temporary positions  
(Leased employees)</t>
  </si>
  <si>
    <t>female</t>
  </si>
  <si>
    <t>male</t>
  </si>
  <si>
    <t>Number of employees by employment type (in FTE)</t>
  </si>
  <si>
    <t>full-time</t>
  </si>
  <si>
    <t>part-time</t>
  </si>
  <si>
    <t>Employee turnover rate by age, gender and region (in %)</t>
  </si>
  <si>
    <t>total</t>
  </si>
  <si>
    <t>below 30</t>
  </si>
  <si>
    <t>30 - 50</t>
  </si>
  <si>
    <t>above 50</t>
  </si>
  <si>
    <t>Age structure employees* (in FTE)</t>
  </si>
  <si>
    <t>30-50</t>
  </si>
  <si>
    <t>A1 Group**</t>
  </si>
  <si>
    <t>*Apprentices not included</t>
  </si>
  <si>
    <t>**Including Holding and A1 Digital</t>
  </si>
  <si>
    <t>Share of local persons in senior management position*</t>
  </si>
  <si>
    <t>Cluster Croatia/Macedonia</t>
  </si>
  <si>
    <t>Cluster Serbia/Slovenia</t>
  </si>
  <si>
    <t>*Local includes all those who have citizenship for the country in which they work. A1 leadership team consists of Senior Directors and respective Chef Executive Officers. ; Persons in senior management positions correspond to local leadership team.</t>
  </si>
  <si>
    <t>Gender diversity</t>
  </si>
  <si>
    <t>Share of female employees</t>
  </si>
  <si>
    <t>Share of female managers*</t>
  </si>
  <si>
    <t>*Managers includes all persons with staff responsibility for at least one employee</t>
  </si>
  <si>
    <t>Employees with disabilities (in HC)</t>
  </si>
  <si>
    <t>Accident statistics (number or in working days)</t>
  </si>
  <si>
    <t>Accidents</t>
  </si>
  <si>
    <t>Fatal accidents</t>
  </si>
  <si>
    <t>Days lost to accidents</t>
  </si>
  <si>
    <t>Top 3 Nationalities employees</t>
  </si>
  <si>
    <t>approx. 36%</t>
  </si>
  <si>
    <t>approx. 21%</t>
  </si>
  <si>
    <t>approx. 11%</t>
  </si>
  <si>
    <t>Training hours (per FTE)</t>
  </si>
  <si>
    <t>Society</t>
  </si>
  <si>
    <t>Digital Education</t>
  </si>
  <si>
    <t>Participations in digital education trainings</t>
  </si>
  <si>
    <t>Number of digital education workshops</t>
  </si>
  <si>
    <t>Governance</t>
  </si>
  <si>
    <t>Compliance Trainings (number of participations)</t>
  </si>
  <si>
    <t>Change 2023 vs. 2022 
(in %)</t>
  </si>
  <si>
    <t>Austria*</t>
  </si>
  <si>
    <t>*Including A1 Digital and Holding</t>
  </si>
  <si>
    <t>Reporting of observed or suspected misconduct</t>
  </si>
  <si>
    <t>related to corruption</t>
  </si>
  <si>
    <t>related to antitrust law</t>
  </si>
  <si>
    <t>related to data privacy</t>
  </si>
  <si>
    <t>related to human rights</t>
  </si>
  <si>
    <t>related to integrity</t>
  </si>
  <si>
    <t>Composition of the governance body* (Age structure)</t>
  </si>
  <si>
    <t>Total (in HC)</t>
  </si>
  <si>
    <t>below 30 (in HC)</t>
  </si>
  <si>
    <t>30-50 (in HC)</t>
  </si>
  <si>
    <t>above 50 (in HC)</t>
  </si>
  <si>
    <t>Share women (in %)</t>
  </si>
  <si>
    <t>* Capital representatives in the Supervisory Board</t>
  </si>
  <si>
    <t>In 2023, A1 Group synchronized the environmental reporting timeline to align with the financial reporting (January-December). While implementing a new cloud-based reporting solution, A1 Group further enhanced the methodology of conversion factors. The methodology was applied to 2022 and 2023 figures. These changes led to an adjustment of the previously reported figures. Moreover, on September 22, 2023, A1 Group’s tower business was spun off into its own company, EuroTeleSites AG. As a result, energy consumption from EuroTeleSites AG is proportionately excluded without changes to other historical data.</t>
  </si>
  <si>
    <t>This document may contain rounding differences, so some totals might not sum up exactly.</t>
  </si>
  <si>
    <r>
      <rPr>
        <b/>
        <sz val="8"/>
        <color theme="1"/>
        <rFont val="Trebuchet MS"/>
        <family val="2"/>
      </rPr>
      <t>Calculation method - Energy:</t>
    </r>
    <r>
      <rPr>
        <sz val="8"/>
        <color theme="1"/>
        <rFont val="Trebuchet MS"/>
      </rPr>
      <t xml:space="preserve"> The calculation is based on direct or indirect activity data. This data is typically sourced from invoices provided by the energy suppliers—unless self-produced, in which case direct measurement systems are used—to capture the exact energy consumption, which is then converted into kilowatt hours. Calorific conversion factors from the International Energy Agency and BEIS databases were applied for further calculations. When direct data was unavailable, estimates were used in some cases. Minor timing discrepancies may occur if invoice periods don't perfectly align with the reporting period. No steam or cooling energy was purchased, and heating value was considered for fuel energy.</t>
    </r>
  </si>
  <si>
    <r>
      <rPr>
        <b/>
        <sz val="8"/>
        <color theme="1"/>
        <rFont val="Trebuchet MS"/>
        <family val="2"/>
      </rPr>
      <t>Calculation method -Emissions:</t>
    </r>
    <r>
      <rPr>
        <sz val="8"/>
        <color theme="1"/>
        <rFont val="Trebuchet MS"/>
      </rPr>
      <t xml:space="preserve"> The calculation method for direct, indirect, and other indirect emissions follows the internationally recognized Greenhouse Gas Protocol from the World Resources Institute (WRI) and the World Business Council for Sustainable Development (WBCSD). The calculation includes all greenhouse gases, not just those covered by the Kyoto Protocol. Emission factors are based on databases from sources like the International Energy Agency, BEIS, and RE-DISS, with all figures expressed in CO₂ equivalents.</t>
    </r>
  </si>
  <si>
    <t>Biogenic Emissions</t>
  </si>
  <si>
    <t>Direct (Scope 1)****</t>
  </si>
  <si>
    <t>****Direct Scope 1, including biogenic emissions.</t>
  </si>
  <si>
    <t>Total (Scope 1+2)*****</t>
  </si>
  <si>
    <t>*****Including biogenic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</si>
</sst>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
    <numFmt numFmtId="167" formatCode="0.0%"/>
  </numFmts>
  <fonts count="51" x14ac:knownFonts="1">
    <font>
      <sz val="9"/>
      <color theme="1"/>
      <name val="Verdana"/>
      <family val="2"/>
    </font>
    <font>
      <sz val="9"/>
      <color theme="1"/>
      <name val="Verdana"/>
      <family val="2"/>
    </font>
    <font>
      <b/>
      <sz val="12"/>
      <color theme="1"/>
      <name val="Verdana"/>
      <family val="2"/>
    </font>
    <font>
      <b/>
      <sz val="12"/>
      <color theme="0"/>
      <name val="Trebuchet MS"/>
      <family val="2"/>
    </font>
    <font>
      <b/>
      <sz val="10"/>
      <color theme="1"/>
      <name val="Trebuchet MS"/>
      <family val="2"/>
    </font>
    <font>
      <sz val="10"/>
      <color theme="1"/>
      <name val="Trebuchet MS"/>
      <family val="2"/>
    </font>
    <font>
      <sz val="10"/>
      <name val="Trebuchet MS"/>
      <family val="2"/>
    </font>
    <font>
      <b/>
      <sz val="10"/>
      <name val="Trebuchet MS"/>
      <family val="2"/>
    </font>
    <font>
      <b/>
      <sz val="10"/>
      <color rgb="FF000000"/>
      <name val="Trebuchet MS"/>
      <family val="2"/>
    </font>
    <font>
      <sz val="10"/>
      <color rgb="FF000000"/>
      <name val="Trebuchet MS"/>
      <family val="2"/>
    </font>
    <font>
      <b/>
      <sz val="9"/>
      <color rgb="FF000000"/>
      <name val="Verdana"/>
      <family val="2"/>
    </font>
    <font>
      <sz val="10"/>
      <name val="Arial"/>
      <family val="2"/>
    </font>
    <font>
      <sz val="12"/>
      <color theme="1"/>
      <name val="Verdana"/>
      <family val="2"/>
    </font>
    <font>
      <b/>
      <vertAlign val="subscript"/>
      <sz val="10"/>
      <name val="Trebuchet MS"/>
      <family val="2"/>
    </font>
    <font>
      <i/>
      <sz val="8"/>
      <color theme="1"/>
      <name val="Trebuchet MS"/>
      <family val="2"/>
    </font>
    <font>
      <b/>
      <sz val="12"/>
      <color rgb="FFFFFFFF"/>
      <name val="Trebuchet MS"/>
      <family val="2"/>
    </font>
    <font>
      <b/>
      <sz val="14"/>
      <color theme="0" tint="-0.499984740745262"/>
      <name val="Trebuchet MS"/>
      <family val="2"/>
    </font>
    <font>
      <b/>
      <vertAlign val="subscript"/>
      <sz val="14"/>
      <color theme="0" tint="-0.499984740745262"/>
      <name val="Trebuchet MS"/>
      <family val="2"/>
    </font>
    <font>
      <sz val="12"/>
      <name val="Trebuchet MS"/>
      <family val="2"/>
    </font>
    <font>
      <b/>
      <sz val="16"/>
      <color theme="7"/>
      <name val="Trebuchet MS"/>
      <family val="2"/>
    </font>
    <font>
      <sz val="8"/>
      <color theme="1"/>
      <name val="Verdana"/>
      <family val="2"/>
    </font>
    <font>
      <sz val="10"/>
      <color rgb="FFFF0000"/>
      <name val="Trebuchet MS"/>
      <family val="2"/>
    </font>
    <font>
      <vertAlign val="subscript"/>
      <sz val="10"/>
      <name val="Trebuchet MS"/>
      <family val="2"/>
    </font>
    <font>
      <b/>
      <sz val="16"/>
      <color theme="5"/>
      <name val="Trebuchet MS"/>
      <family val="2"/>
    </font>
    <font>
      <sz val="14"/>
      <color theme="1"/>
      <name val="Trebuchet MS"/>
      <family val="2"/>
    </font>
    <font>
      <b/>
      <sz val="14"/>
      <color theme="1"/>
      <name val="Trebuchet MS"/>
      <family val="2"/>
    </font>
    <font>
      <b/>
      <sz val="16"/>
      <color theme="4"/>
      <name val="Trebuchet MS"/>
      <family val="2"/>
    </font>
    <font>
      <b/>
      <sz val="10"/>
      <color rgb="FF000000"/>
      <name val="Trebuchet MS"/>
    </font>
    <font>
      <b/>
      <sz val="12"/>
      <color rgb="FFFFFFFF"/>
      <name val="Trebuchet MS"/>
    </font>
    <font>
      <b/>
      <sz val="10"/>
      <name val="Trebuchet MS"/>
    </font>
    <font>
      <sz val="10"/>
      <name val="Trebuchet MS"/>
    </font>
    <font>
      <sz val="14"/>
      <color theme="1"/>
      <name val="Trebuchet MS"/>
    </font>
    <font>
      <sz val="9"/>
      <color theme="1"/>
      <name val="Trebuchet MS"/>
    </font>
    <font>
      <sz val="8"/>
      <color theme="1"/>
      <name val="Trebuchet MS"/>
    </font>
    <font>
      <i/>
      <sz val="8"/>
      <color theme="1"/>
      <name val="Trebuchet MS"/>
    </font>
    <font>
      <b/>
      <sz val="16"/>
      <color theme="9" tint="-0.249977111117893"/>
      <name val="Trebuchet MS"/>
    </font>
    <font>
      <b/>
      <sz val="14"/>
      <color theme="2" tint="-0.499984740745262"/>
      <name val="Trebuchet MS"/>
    </font>
    <font>
      <b/>
      <sz val="12"/>
      <color theme="0"/>
      <name val="Trebuchet MS"/>
    </font>
    <font>
      <b/>
      <sz val="10"/>
      <color theme="0"/>
      <name val="Trebuchet MS"/>
    </font>
    <font>
      <sz val="10"/>
      <color rgb="FF000000"/>
      <name val="Trebuchet MS"/>
    </font>
    <font>
      <sz val="10"/>
      <color theme="1"/>
      <name val="Trebuchet MS"/>
    </font>
    <font>
      <b/>
      <sz val="10"/>
      <color theme="1"/>
      <name val="Trebuchet MS"/>
    </font>
    <font>
      <b/>
      <sz val="14"/>
      <color theme="0" tint="-0.499984740745262"/>
      <name val="Trebuchet MS"/>
    </font>
    <font>
      <sz val="10"/>
      <color theme="0"/>
      <name val="Trebuchet MS"/>
    </font>
    <font>
      <b/>
      <sz val="10"/>
      <color rgb="FFFFFFFF"/>
      <name val="Trebuchet MS"/>
    </font>
    <font>
      <sz val="10"/>
      <color rgb="FFFFFFFF"/>
      <name val="Trebuchet MS"/>
    </font>
    <font>
      <sz val="9"/>
      <name val="Trebuchet MS"/>
    </font>
    <font>
      <u/>
      <sz val="9"/>
      <color theme="10"/>
      <name val="Verdana"/>
      <family val="2"/>
    </font>
    <font>
      <b/>
      <sz val="8"/>
      <color theme="1"/>
      <name val="Trebuchet MS"/>
      <family val="2"/>
    </font>
    <font>
      <sz val="8"/>
      <color theme="1"/>
      <name val="Trebuchet MS"/>
      <family val="2"/>
    </font>
    <font>
      <sz val="10"/>
      <color theme="0"/>
      <name val="Trebuchet MS"/>
      <family val="2"/>
    </font>
  </fonts>
  <fills count="9">
    <fill>
      <patternFill patternType="none"/>
    </fill>
    <fill>
      <patternFill patternType="gray125"/>
    </fill>
    <fill>
      <patternFill patternType="solid">
        <fgColor rgb="FFFFFFFF"/>
        <bgColor rgb="FF000000"/>
      </patternFill>
    </fill>
    <fill>
      <patternFill patternType="solid">
        <fgColor theme="0" tint="-4.9989318521683403E-2"/>
        <bgColor indexed="64"/>
      </patternFill>
    </fill>
    <fill>
      <patternFill patternType="solid">
        <fgColor theme="7"/>
        <bgColor indexed="64"/>
      </patternFill>
    </fill>
    <fill>
      <patternFill patternType="solid">
        <fgColor theme="5"/>
        <bgColor rgb="FF000000"/>
      </patternFill>
    </fill>
    <fill>
      <patternFill patternType="solid">
        <fgColor theme="9" tint="-0.249977111117893"/>
        <bgColor indexed="64"/>
      </patternFill>
    </fill>
    <fill>
      <patternFill patternType="solid">
        <fgColor theme="9" tint="-0.249977111117893"/>
        <bgColor rgb="FF000000"/>
      </patternFill>
    </fill>
    <fill>
      <patternFill patternType="solid">
        <fgColor theme="4"/>
        <bgColor rgb="FF000000"/>
      </patternFill>
    </fill>
  </fills>
  <borders count="82">
    <border>
      <left/>
      <right/>
      <top/>
      <bottom/>
      <diagonal/>
    </border>
    <border>
      <left/>
      <right/>
      <top style="dashed">
        <color theme="0" tint="-0.34998626667073579"/>
      </top>
      <bottom style="dashed">
        <color theme="0" tint="-0.34998626667073579"/>
      </bottom>
      <diagonal/>
    </border>
    <border>
      <left/>
      <right/>
      <top style="dashed">
        <color rgb="FFA6A6A6"/>
      </top>
      <bottom style="dashed">
        <color rgb="FFA6A6A6"/>
      </bottom>
      <diagonal/>
    </border>
    <border>
      <left/>
      <right/>
      <top style="dashed">
        <color theme="0" tint="-0.34998626667073579"/>
      </top>
      <bottom/>
      <diagonal/>
    </border>
    <border>
      <left/>
      <right/>
      <top style="dashed">
        <color rgb="FFA6A6A6"/>
      </top>
      <bottom/>
      <diagonal/>
    </border>
    <border>
      <left/>
      <right/>
      <top/>
      <bottom style="dashed">
        <color theme="0" tint="-0.34998626667073579"/>
      </bottom>
      <diagonal/>
    </border>
    <border>
      <left/>
      <right/>
      <top/>
      <bottom style="dashed">
        <color rgb="FFA6A6A6"/>
      </bottom>
      <diagonal/>
    </border>
    <border>
      <left/>
      <right/>
      <top/>
      <bottom style="thin">
        <color theme="7"/>
      </bottom>
      <diagonal/>
    </border>
    <border>
      <left/>
      <right/>
      <top style="dashed">
        <color theme="7"/>
      </top>
      <bottom style="dashed">
        <color theme="7"/>
      </bottom>
      <diagonal/>
    </border>
    <border>
      <left/>
      <right/>
      <top/>
      <bottom style="thin">
        <color theme="5"/>
      </bottom>
      <diagonal/>
    </border>
    <border>
      <left/>
      <right/>
      <top style="dashed">
        <color theme="5"/>
      </top>
      <bottom style="dashed">
        <color theme="5"/>
      </bottom>
      <diagonal/>
    </border>
    <border>
      <left/>
      <right/>
      <top style="thin">
        <color theme="5"/>
      </top>
      <bottom style="dashed">
        <color theme="0" tint="-0.34998626667073579"/>
      </bottom>
      <diagonal/>
    </border>
    <border>
      <left style="thin">
        <color indexed="64"/>
      </left>
      <right/>
      <top/>
      <bottom/>
      <diagonal/>
    </border>
    <border>
      <left style="thin">
        <color rgb="FFFF0000"/>
      </left>
      <right/>
      <top/>
      <bottom/>
      <diagonal/>
    </border>
    <border>
      <left/>
      <right/>
      <top style="thin">
        <color theme="5"/>
      </top>
      <bottom style="thin">
        <color theme="5"/>
      </bottom>
      <diagonal/>
    </border>
    <border>
      <left/>
      <right style="thin">
        <color theme="5"/>
      </right>
      <top/>
      <bottom style="thin">
        <color theme="5"/>
      </bottom>
      <diagonal/>
    </border>
    <border>
      <left/>
      <right style="thin">
        <color theme="5"/>
      </right>
      <top style="thin">
        <color theme="5"/>
      </top>
      <bottom style="thin">
        <color theme="5"/>
      </bottom>
      <diagonal/>
    </border>
    <border>
      <left/>
      <right style="thin">
        <color theme="5"/>
      </right>
      <top style="thin">
        <color theme="5"/>
      </top>
      <bottom/>
      <diagonal/>
    </border>
    <border>
      <left style="thin">
        <color theme="5"/>
      </left>
      <right/>
      <top style="thin">
        <color theme="5"/>
      </top>
      <bottom style="thin">
        <color theme="5"/>
      </bottom>
      <diagonal/>
    </border>
    <border>
      <left style="thin">
        <color theme="5"/>
      </left>
      <right/>
      <top style="dashed">
        <color theme="5"/>
      </top>
      <bottom style="dashed">
        <color theme="5"/>
      </bottom>
      <diagonal/>
    </border>
    <border>
      <left/>
      <right style="thin">
        <color theme="5"/>
      </right>
      <top style="thin">
        <color theme="5"/>
      </top>
      <bottom style="dashed">
        <color theme="0" tint="-0.34998626667073579"/>
      </bottom>
      <diagonal/>
    </border>
    <border>
      <left/>
      <right style="thin">
        <color theme="5"/>
      </right>
      <top style="dashed">
        <color theme="0" tint="-0.34998626667073579"/>
      </top>
      <bottom style="dashed">
        <color theme="0" tint="-0.34998626667073579"/>
      </bottom>
      <diagonal/>
    </border>
    <border>
      <left/>
      <right style="thin">
        <color theme="5"/>
      </right>
      <top style="dashed">
        <color theme="0" tint="-0.34998626667073579"/>
      </top>
      <bottom style="dashed">
        <color theme="5"/>
      </bottom>
      <diagonal/>
    </border>
    <border>
      <left/>
      <right/>
      <top style="thin">
        <color theme="5"/>
      </top>
      <bottom/>
      <diagonal/>
    </border>
    <border>
      <left/>
      <right style="thin">
        <color theme="5"/>
      </right>
      <top style="dashed">
        <color theme="5"/>
      </top>
      <bottom style="dashed">
        <color theme="5"/>
      </bottom>
      <diagonal/>
    </border>
    <border>
      <left/>
      <right/>
      <top/>
      <bottom style="dashed">
        <color theme="5"/>
      </bottom>
      <diagonal/>
    </border>
    <border>
      <left style="thin">
        <color theme="5"/>
      </left>
      <right/>
      <top/>
      <bottom style="thin">
        <color theme="5"/>
      </bottom>
      <diagonal/>
    </border>
    <border>
      <left/>
      <right style="thin">
        <color theme="5"/>
      </right>
      <top/>
      <bottom style="dashed">
        <color theme="0" tint="-0.34998626667073579"/>
      </bottom>
      <diagonal/>
    </border>
    <border>
      <left/>
      <right style="thin">
        <color theme="9" tint="-0.249977111117893"/>
      </right>
      <top/>
      <bottom/>
      <diagonal/>
    </border>
    <border>
      <left/>
      <right style="thin">
        <color theme="9" tint="-0.249977111117893"/>
      </right>
      <top style="dashed">
        <color rgb="FFA6A6A6"/>
      </top>
      <bottom style="dashed">
        <color rgb="FFA6A6A6"/>
      </bottom>
      <diagonal/>
    </border>
    <border>
      <left/>
      <right style="thin">
        <color theme="9" tint="-0.249977111117893"/>
      </right>
      <top/>
      <bottom style="dashed">
        <color rgb="FFA6A6A6"/>
      </bottom>
      <diagonal/>
    </border>
    <border>
      <left/>
      <right/>
      <top/>
      <bottom style="thin">
        <color theme="9" tint="-0.249977111117893"/>
      </bottom>
      <diagonal/>
    </border>
    <border>
      <left/>
      <right style="thin">
        <color theme="9" tint="-0.249977111117893"/>
      </right>
      <top/>
      <bottom style="thin">
        <color theme="9" tint="-0.249977111117893"/>
      </bottom>
      <diagonal/>
    </border>
    <border>
      <left/>
      <right/>
      <top style="dashed">
        <color theme="9" tint="-0.249977111117893"/>
      </top>
      <bottom/>
      <diagonal/>
    </border>
    <border>
      <left/>
      <right style="thin">
        <color theme="9" tint="-0.249977111117893"/>
      </right>
      <top style="dashed">
        <color rgb="FFA6A6A6"/>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thin">
        <color theme="9" tint="-0.249977111117893"/>
      </right>
      <top style="dashed">
        <color theme="9" tint="-0.249977111117893"/>
      </top>
      <bottom style="dashed">
        <color theme="9" tint="-0.249977111117893"/>
      </bottom>
      <diagonal/>
    </border>
    <border>
      <left/>
      <right/>
      <top style="thin">
        <color theme="9" tint="-0.249977111117893"/>
      </top>
      <bottom style="dashed">
        <color rgb="FFA6A6A6"/>
      </bottom>
      <diagonal/>
    </border>
    <border>
      <left style="thin">
        <color theme="9" tint="-0.249977111117893"/>
      </left>
      <right/>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style="dashed">
        <color theme="9" tint="-0.249977111117893"/>
      </bottom>
      <diagonal/>
    </border>
    <border>
      <left/>
      <right style="thin">
        <color theme="9" tint="-0.249977111117893"/>
      </right>
      <top style="thin">
        <color theme="9" tint="-0.249977111117893"/>
      </top>
      <bottom style="dashed">
        <color rgb="FFA6A6A6"/>
      </bottom>
      <diagonal/>
    </border>
    <border>
      <left/>
      <right style="thin">
        <color theme="9" tint="-0.249977111117893"/>
      </right>
      <top/>
      <bottom style="dashed">
        <color theme="9" tint="-0.249977111117893"/>
      </bottom>
      <diagonal/>
    </border>
    <border>
      <left/>
      <right/>
      <top style="dashed">
        <color theme="4" tint="-0.249977111117893"/>
      </top>
      <bottom/>
      <diagonal/>
    </border>
    <border>
      <left/>
      <right/>
      <top/>
      <bottom style="dashed">
        <color theme="9" tint="-0.249977111117893"/>
      </bottom>
      <diagonal/>
    </border>
    <border>
      <left/>
      <right/>
      <top style="thin">
        <color theme="9" tint="-0.249977111117893"/>
      </top>
      <bottom style="thin">
        <color theme="9" tint="-0.249977111117893"/>
      </bottom>
      <diagonal/>
    </border>
    <border>
      <left style="thin">
        <color rgb="FFFF0000"/>
      </left>
      <right/>
      <top style="thin">
        <color theme="9" tint="-0.249977111117893"/>
      </top>
      <bottom style="thin">
        <color theme="9" tint="-0.249977111117893"/>
      </bottom>
      <diagonal/>
    </border>
    <border>
      <left/>
      <right/>
      <top style="dashed">
        <color rgb="FFA6A6A6"/>
      </top>
      <bottom style="dashed">
        <color theme="9" tint="-0.249977111117893"/>
      </bottom>
      <diagonal/>
    </border>
    <border>
      <left/>
      <right style="thin">
        <color theme="9" tint="-0.249977111117893"/>
      </right>
      <top style="thin">
        <color theme="9" tint="-0.249977111117893"/>
      </top>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dashed">
        <color theme="9" tint="-0.249977111117893"/>
      </bottom>
      <diagonal/>
    </border>
    <border>
      <left style="thin">
        <color theme="9" tint="-0.249977111117893"/>
      </left>
      <right/>
      <top style="thin">
        <color theme="9" tint="-0.249977111117893"/>
      </top>
      <bottom style="dashed">
        <color theme="9" tint="-0.249977111117893"/>
      </bottom>
      <diagonal/>
    </border>
    <border>
      <left/>
      <right style="thin">
        <color theme="9" tint="-0.249977111117893"/>
      </right>
      <top/>
      <bottom style="dashed">
        <color rgb="FFEF4E23"/>
      </bottom>
      <diagonal/>
    </border>
    <border>
      <left style="thin">
        <color theme="9" tint="-0.249977111117893"/>
      </left>
      <right/>
      <top style="dashed">
        <color theme="9" tint="-0.249977111117893"/>
      </top>
      <bottom style="dashed">
        <color theme="9" tint="-0.249977111117893"/>
      </bottom>
      <diagonal/>
    </border>
    <border>
      <left/>
      <right/>
      <top style="dashed">
        <color theme="5"/>
      </top>
      <bottom/>
      <diagonal/>
    </border>
    <border>
      <left/>
      <right/>
      <top style="dashed">
        <color rgb="FFA6A6A6"/>
      </top>
      <bottom style="dashed">
        <color theme="5"/>
      </bottom>
      <diagonal/>
    </border>
    <border>
      <left/>
      <right/>
      <top style="dashed">
        <color theme="0" tint="-0.34998626667073579"/>
      </top>
      <bottom style="dashed">
        <color theme="5"/>
      </bottom>
      <diagonal/>
    </border>
    <border>
      <left style="thin">
        <color theme="5"/>
      </left>
      <right/>
      <top style="dashed">
        <color theme="0" tint="-0.34998626667073579"/>
      </top>
      <bottom style="dashed">
        <color theme="5"/>
      </bottom>
      <diagonal/>
    </border>
    <border>
      <left/>
      <right/>
      <top style="thin">
        <color theme="5"/>
      </top>
      <bottom style="dashed">
        <color rgb="FFA6A6A6"/>
      </bottom>
      <diagonal/>
    </border>
    <border>
      <left/>
      <right/>
      <top style="dashed">
        <color theme="7"/>
      </top>
      <bottom/>
      <diagonal/>
    </border>
    <border>
      <left style="dashed">
        <color theme="7"/>
      </left>
      <right style="dashed">
        <color theme="7"/>
      </right>
      <top style="dashed">
        <color theme="7"/>
      </top>
      <bottom style="dashed">
        <color theme="7"/>
      </bottom>
      <diagonal/>
    </border>
    <border>
      <left/>
      <right/>
      <top style="thin">
        <color theme="7"/>
      </top>
      <bottom style="dashed">
        <color theme="0" tint="-0.34998626667073579"/>
      </bottom>
      <diagonal/>
    </border>
    <border>
      <left/>
      <right/>
      <top style="dashed">
        <color theme="4"/>
      </top>
      <bottom style="dashed">
        <color theme="4" tint="-0.249977111117893"/>
      </bottom>
      <diagonal/>
    </border>
    <border>
      <left/>
      <right/>
      <top style="dashed">
        <color theme="4"/>
      </top>
      <bottom style="dashed">
        <color theme="4"/>
      </bottom>
      <diagonal/>
    </border>
    <border>
      <left/>
      <right/>
      <top/>
      <bottom style="thin">
        <color theme="4"/>
      </bottom>
      <diagonal/>
    </border>
    <border>
      <left/>
      <right/>
      <top style="thin">
        <color theme="4"/>
      </top>
      <bottom style="dashed">
        <color theme="0" tint="-0.34998626667073579"/>
      </bottom>
      <diagonal/>
    </border>
    <border>
      <left style="thin">
        <color theme="5"/>
      </left>
      <right/>
      <top style="thin">
        <color theme="5"/>
      </top>
      <bottom style="dashed">
        <color theme="0" tint="-0.34998626667073579"/>
      </bottom>
      <diagonal/>
    </border>
    <border>
      <left style="thin">
        <color theme="9" tint="-0.249977111117893"/>
      </left>
      <right/>
      <top style="thin">
        <color theme="9" tint="-0.249977111117893"/>
      </top>
      <bottom style="dashed">
        <color theme="0" tint="-0.34998626667073579"/>
      </bottom>
      <diagonal/>
    </border>
    <border>
      <left/>
      <right/>
      <top style="thin">
        <color theme="9" tint="-0.249977111117893"/>
      </top>
      <bottom style="dashed">
        <color theme="0" tint="-0.34998626667073579"/>
      </bottom>
      <diagonal/>
    </border>
    <border>
      <left/>
      <right style="thin">
        <color theme="9" tint="-0.249977111117893"/>
      </right>
      <top style="thin">
        <color theme="9" tint="-0.249977111117893"/>
      </top>
      <bottom style="dashed">
        <color theme="0" tint="-0.34998626667073579"/>
      </bottom>
      <diagonal/>
    </border>
    <border>
      <left style="thin">
        <color theme="9" tint="-0.249977111117893"/>
      </left>
      <right/>
      <top style="dashed">
        <color theme="0" tint="-0.34998626667073579"/>
      </top>
      <bottom style="dashed">
        <color theme="0" tint="-0.34998626667073579"/>
      </bottom>
      <diagonal/>
    </border>
    <border>
      <left/>
      <right style="thin">
        <color theme="9" tint="-0.249977111117893"/>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right/>
      <top style="thin">
        <color rgb="FF31869B"/>
      </top>
      <bottom/>
      <diagonal/>
    </border>
    <border>
      <left style="dashed">
        <color theme="9" tint="-0.249977111117893"/>
      </left>
      <right/>
      <top style="thin">
        <color theme="9" tint="-0.249977111117893"/>
      </top>
      <bottom style="dashed">
        <color theme="9" tint="-0.249977111117893"/>
      </bottom>
      <diagonal/>
    </border>
    <border>
      <left style="thin">
        <color theme="9" tint="-0.249977111117893"/>
      </left>
      <right/>
      <top/>
      <bottom style="dashed">
        <color theme="9" tint="-0.249977111117893"/>
      </bottom>
      <diagonal/>
    </border>
    <border>
      <left/>
      <right/>
      <top style="thin">
        <color theme="5"/>
      </top>
      <bottom style="dashed">
        <color theme="5"/>
      </bottom>
      <diagonal/>
    </border>
    <border>
      <left/>
      <right style="thin">
        <color theme="5"/>
      </right>
      <top style="dashed">
        <color theme="0" tint="-0.34998626667073579"/>
      </top>
      <bottom/>
      <diagonal/>
    </border>
  </borders>
  <cellStyleXfs count="7">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47" fillId="0" borderId="0" applyNumberFormat="0" applyFill="0" applyBorder="0" applyAlignment="0" applyProtection="0"/>
    <xf numFmtId="164" fontId="1" fillId="0" borderId="0" applyFont="0" applyFill="0" applyBorder="0" applyAlignment="0" applyProtection="0"/>
  </cellStyleXfs>
  <cellXfs count="434">
    <xf numFmtId="0" fontId="0" fillId="0" borderId="0" xfId="0"/>
    <xf numFmtId="0" fontId="2" fillId="0" borderId="0" xfId="0" applyFont="1"/>
    <xf numFmtId="0" fontId="5" fillId="0" borderId="0" xfId="3"/>
    <xf numFmtId="0" fontId="5" fillId="0" borderId="0" xfId="0" applyFont="1"/>
    <xf numFmtId="3" fontId="10" fillId="0" borderId="0" xfId="0" applyNumberFormat="1" applyFont="1"/>
    <xf numFmtId="0" fontId="3" fillId="4" borderId="0" xfId="0" applyFont="1" applyFill="1" applyAlignment="1">
      <alignment vertical="center"/>
    </xf>
    <xf numFmtId="3" fontId="4" fillId="0" borderId="0" xfId="0" applyNumberFormat="1" applyFont="1" applyAlignment="1">
      <alignment horizontal="right" vertical="center"/>
    </xf>
    <xf numFmtId="9" fontId="4" fillId="0" borderId="0" xfId="1" applyFont="1" applyFill="1" applyBorder="1" applyAlignment="1">
      <alignment horizontal="right" vertical="center"/>
    </xf>
    <xf numFmtId="9" fontId="6" fillId="0" borderId="0" xfId="1" applyFont="1" applyFill="1" applyBorder="1" applyAlignment="1">
      <alignment horizontal="right" vertical="center"/>
    </xf>
    <xf numFmtId="3" fontId="6" fillId="0" borderId="0" xfId="0" applyNumberFormat="1" applyFont="1" applyAlignment="1">
      <alignment horizontal="right" vertical="center"/>
    </xf>
    <xf numFmtId="0" fontId="12" fillId="0" borderId="0" xfId="0" applyFont="1"/>
    <xf numFmtId="3" fontId="6" fillId="0" borderId="1" xfId="0" applyNumberFormat="1" applyFont="1" applyBorder="1" applyAlignment="1">
      <alignment horizontal="right" vertical="center"/>
    </xf>
    <xf numFmtId="9" fontId="6" fillId="0" borderId="1" xfId="1" applyFont="1" applyFill="1" applyBorder="1" applyAlignment="1">
      <alignment horizontal="right" vertical="center"/>
    </xf>
    <xf numFmtId="0" fontId="9" fillId="0" borderId="0" xfId="0" applyFont="1" applyAlignment="1">
      <alignment vertical="center"/>
    </xf>
    <xf numFmtId="3" fontId="6" fillId="0" borderId="6" xfId="0" applyNumberFormat="1" applyFont="1" applyBorder="1" applyAlignment="1">
      <alignment horizontal="right" vertical="center"/>
    </xf>
    <xf numFmtId="3" fontId="7" fillId="0" borderId="0" xfId="0" applyNumberFormat="1" applyFont="1" applyAlignment="1">
      <alignment horizontal="right" vertical="center"/>
    </xf>
    <xf numFmtId="0" fontId="14" fillId="0" borderId="0" xfId="0" applyFont="1"/>
    <xf numFmtId="0" fontId="16" fillId="0" borderId="0" xfId="0" applyFont="1"/>
    <xf numFmtId="0" fontId="9" fillId="0" borderId="6" xfId="0" applyFont="1" applyBorder="1" applyAlignment="1">
      <alignment vertical="center"/>
    </xf>
    <xf numFmtId="0" fontId="8" fillId="0" borderId="9" xfId="0" applyFont="1" applyBorder="1" applyAlignment="1">
      <alignment horizontal="left" wrapText="1"/>
    </xf>
    <xf numFmtId="0" fontId="8" fillId="0" borderId="9" xfId="0" applyFont="1" applyBorder="1" applyAlignment="1">
      <alignment horizontal="right" wrapText="1"/>
    </xf>
    <xf numFmtId="3" fontId="6" fillId="0" borderId="1" xfId="0" applyNumberFormat="1" applyFont="1" applyBorder="1" applyAlignment="1">
      <alignment horizontal="left" vertical="center"/>
    </xf>
    <xf numFmtId="3" fontId="7" fillId="0" borderId="10" xfId="0" applyNumberFormat="1" applyFont="1" applyBorder="1" applyAlignment="1">
      <alignment horizontal="left" vertical="center"/>
    </xf>
    <xf numFmtId="3" fontId="7" fillId="0" borderId="10" xfId="0" applyNumberFormat="1" applyFont="1" applyBorder="1" applyAlignment="1">
      <alignment horizontal="right" vertical="center"/>
    </xf>
    <xf numFmtId="9" fontId="7" fillId="0" borderId="10" xfId="1" applyFont="1" applyFill="1" applyBorder="1" applyAlignment="1">
      <alignment horizontal="right" vertical="center"/>
    </xf>
    <xf numFmtId="0" fontId="15" fillId="5" borderId="0" xfId="0" applyFont="1" applyFill="1" applyAlignment="1">
      <alignment vertical="center"/>
    </xf>
    <xf numFmtId="0" fontId="19" fillId="0" borderId="0" xfId="0" applyFont="1"/>
    <xf numFmtId="0" fontId="8" fillId="0" borderId="0" xfId="0" applyFont="1" applyAlignment="1">
      <alignment horizontal="left" wrapText="1"/>
    </xf>
    <xf numFmtId="0" fontId="8" fillId="0" borderId="0" xfId="0" applyFont="1" applyAlignment="1">
      <alignment horizontal="right" wrapText="1"/>
    </xf>
    <xf numFmtId="3" fontId="6" fillId="0" borderId="0" xfId="0" applyNumberFormat="1" applyFont="1" applyAlignment="1">
      <alignment horizontal="left" vertical="center"/>
    </xf>
    <xf numFmtId="3" fontId="18" fillId="0" borderId="0" xfId="0" applyNumberFormat="1" applyFont="1" applyAlignment="1">
      <alignment horizontal="left" vertical="center"/>
    </xf>
    <xf numFmtId="0" fontId="15" fillId="0" borderId="0" xfId="0" applyFont="1" applyAlignment="1">
      <alignment vertical="center"/>
    </xf>
    <xf numFmtId="3" fontId="6" fillId="0" borderId="3" xfId="0" applyNumberFormat="1" applyFont="1" applyBorder="1" applyAlignment="1">
      <alignment horizontal="right" vertical="center"/>
    </xf>
    <xf numFmtId="3" fontId="0" fillId="0" borderId="0" xfId="0" applyNumberFormat="1"/>
    <xf numFmtId="0" fontId="20" fillId="0" borderId="0" xfId="0" applyFont="1" applyAlignment="1">
      <alignment horizontal="center" vertical="center" wrapText="1"/>
    </xf>
    <xf numFmtId="3" fontId="6" fillId="0" borderId="5" xfId="0" applyNumberFormat="1" applyFont="1" applyBorder="1" applyAlignment="1">
      <alignment horizontal="right" vertical="center"/>
    </xf>
    <xf numFmtId="0" fontId="8" fillId="2" borderId="16" xfId="0" applyFont="1" applyFill="1" applyBorder="1" applyAlignment="1">
      <alignment horizontal="center" wrapText="1"/>
    </xf>
    <xf numFmtId="0" fontId="0" fillId="0" borderId="9" xfId="0" applyBorder="1"/>
    <xf numFmtId="0" fontId="0" fillId="0" borderId="14" xfId="0" applyBorder="1"/>
    <xf numFmtId="0" fontId="15" fillId="5" borderId="9" xfId="0" applyFont="1" applyFill="1" applyBorder="1" applyAlignment="1">
      <alignment vertical="center"/>
    </xf>
    <xf numFmtId="0" fontId="0" fillId="0" borderId="18" xfId="0" applyBorder="1"/>
    <xf numFmtId="0" fontId="8" fillId="0" borderId="23" xfId="0" applyFont="1" applyBorder="1" applyAlignment="1">
      <alignment horizontal="left" wrapText="1"/>
    </xf>
    <xf numFmtId="3" fontId="6" fillId="0" borderId="11" xfId="0" applyNumberFormat="1" applyFont="1" applyBorder="1" applyAlignment="1">
      <alignment horizontal="left" vertical="center"/>
    </xf>
    <xf numFmtId="0" fontId="8" fillId="0" borderId="14" xfId="0" applyFont="1" applyBorder="1" applyAlignment="1">
      <alignment horizontal="right" wrapText="1"/>
    </xf>
    <xf numFmtId="0" fontId="8" fillId="0" borderId="16" xfId="0" applyFont="1" applyBorder="1" applyAlignment="1">
      <alignment horizontal="right" wrapText="1"/>
    </xf>
    <xf numFmtId="3" fontId="7" fillId="0" borderId="24" xfId="0" applyNumberFormat="1" applyFont="1" applyBorder="1" applyAlignment="1">
      <alignment horizontal="right" vertical="center"/>
    </xf>
    <xf numFmtId="0" fontId="8" fillId="0" borderId="18" xfId="0" applyFont="1" applyBorder="1" applyAlignment="1">
      <alignment horizontal="right" wrapText="1"/>
    </xf>
    <xf numFmtId="3" fontId="6" fillId="0" borderId="11" xfId="0" applyNumberFormat="1" applyFont="1" applyBorder="1" applyAlignment="1">
      <alignment horizontal="right" vertical="center"/>
    </xf>
    <xf numFmtId="0" fontId="8" fillId="0" borderId="17" xfId="0" applyFont="1" applyBorder="1" applyAlignment="1">
      <alignment horizontal="right" wrapText="1"/>
    </xf>
    <xf numFmtId="9" fontId="6" fillId="0" borderId="21" xfId="1" applyFont="1" applyFill="1" applyBorder="1" applyAlignment="1">
      <alignment horizontal="right" vertical="center"/>
    </xf>
    <xf numFmtId="0" fontId="8" fillId="0" borderId="23" xfId="0" applyFont="1" applyBorder="1" applyAlignment="1">
      <alignment horizontal="right" wrapText="1"/>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7" xfId="0" applyNumberFormat="1" applyFont="1" applyBorder="1" applyAlignment="1">
      <alignment horizontal="right" vertical="center"/>
    </xf>
    <xf numFmtId="9" fontId="7" fillId="0" borderId="19" xfId="1" applyFont="1" applyFill="1" applyBorder="1" applyAlignment="1">
      <alignment horizontal="right" vertical="center"/>
    </xf>
    <xf numFmtId="0" fontId="15" fillId="0" borderId="9" xfId="0" applyFont="1" applyBorder="1" applyAlignment="1">
      <alignment vertical="center"/>
    </xf>
    <xf numFmtId="0" fontId="0" fillId="0" borderId="0" xfId="0" applyAlignment="1">
      <alignment horizontal="center" vertical="center"/>
    </xf>
    <xf numFmtId="0" fontId="5" fillId="0" borderId="0" xfId="3" applyAlignment="1">
      <alignment vertical="center" wrapText="1"/>
    </xf>
    <xf numFmtId="3" fontId="6" fillId="0" borderId="22" xfId="0" applyNumberFormat="1" applyFont="1" applyBorder="1" applyAlignment="1">
      <alignment horizontal="right" vertical="center"/>
    </xf>
    <xf numFmtId="0" fontId="0" fillId="0" borderId="0" xfId="0" applyAlignment="1">
      <alignment vertical="center" wrapText="1"/>
    </xf>
    <xf numFmtId="0" fontId="0" fillId="0" borderId="33" xfId="0" applyBorder="1"/>
    <xf numFmtId="0" fontId="0" fillId="0" borderId="31" xfId="0" applyBorder="1"/>
    <xf numFmtId="0" fontId="0" fillId="0" borderId="45" xfId="0" applyBorder="1"/>
    <xf numFmtId="0" fontId="0" fillId="0" borderId="47" xfId="0" applyBorder="1"/>
    <xf numFmtId="49" fontId="7" fillId="0" borderId="0" xfId="0" applyNumberFormat="1" applyFont="1" applyAlignment="1">
      <alignment horizontal="right"/>
    </xf>
    <xf numFmtId="49" fontId="7" fillId="0" borderId="9" xfId="0" applyNumberFormat="1" applyFont="1" applyBorder="1" applyAlignment="1">
      <alignment horizontal="right"/>
    </xf>
    <xf numFmtId="0" fontId="7" fillId="0" borderId="9" xfId="1" applyNumberFormat="1" applyFont="1" applyFill="1" applyBorder="1" applyAlignment="1">
      <alignment horizontal="right"/>
    </xf>
    <xf numFmtId="0" fontId="15" fillId="8" borderId="0" xfId="0" applyFont="1" applyFill="1" applyAlignment="1">
      <alignment vertical="center"/>
    </xf>
    <xf numFmtId="0" fontId="21" fillId="0" borderId="0" xfId="0" applyFont="1" applyAlignment="1">
      <alignment vertical="top" wrapText="1"/>
    </xf>
    <xf numFmtId="0" fontId="6" fillId="0" borderId="0" xfId="3" applyFont="1"/>
    <xf numFmtId="9" fontId="6" fillId="0" borderId="1" xfId="1" applyFont="1" applyBorder="1" applyAlignment="1">
      <alignment horizontal="right" vertical="center"/>
    </xf>
    <xf numFmtId="0" fontId="8" fillId="0" borderId="57" xfId="0" applyFont="1" applyBorder="1" applyAlignment="1">
      <alignment vertical="center"/>
    </xf>
    <xf numFmtId="0" fontId="9" fillId="0" borderId="57" xfId="0" applyFont="1" applyBorder="1" applyAlignment="1">
      <alignment horizontal="left" vertical="center"/>
    </xf>
    <xf numFmtId="3" fontId="6" fillId="0" borderId="58" xfId="0" applyNumberFormat="1" applyFont="1" applyBorder="1" applyAlignment="1">
      <alignment horizontal="right" vertical="center"/>
    </xf>
    <xf numFmtId="3" fontId="8" fillId="0" borderId="0" xfId="0" applyNumberFormat="1" applyFont="1" applyAlignment="1">
      <alignment horizontal="right" vertical="center"/>
    </xf>
    <xf numFmtId="3" fontId="6" fillId="0" borderId="57" xfId="0" applyNumberFormat="1" applyFont="1" applyBorder="1" applyAlignment="1">
      <alignment horizontal="right" vertical="center"/>
    </xf>
    <xf numFmtId="3" fontId="6" fillId="0" borderId="59" xfId="0" applyNumberFormat="1" applyFont="1" applyBorder="1" applyAlignment="1">
      <alignment horizontal="right" vertical="center"/>
    </xf>
    <xf numFmtId="3" fontId="8" fillId="0" borderId="10" xfId="0" applyNumberFormat="1" applyFont="1" applyBorder="1" applyAlignment="1">
      <alignment horizontal="right" vertical="center"/>
    </xf>
    <xf numFmtId="0" fontId="10" fillId="0" borderId="57" xfId="0" applyFont="1" applyBorder="1"/>
    <xf numFmtId="3" fontId="10" fillId="0" borderId="57" xfId="0" applyNumberFormat="1" applyFont="1" applyBorder="1"/>
    <xf numFmtId="0" fontId="0" fillId="0" borderId="57" xfId="0" applyBorder="1"/>
    <xf numFmtId="3" fontId="8" fillId="0" borderId="19" xfId="0" applyNumberFormat="1" applyFont="1" applyBorder="1" applyAlignment="1">
      <alignment horizontal="right" vertical="center"/>
    </xf>
    <xf numFmtId="0" fontId="9" fillId="0" borderId="61" xfId="0" applyFont="1" applyBorder="1" applyAlignment="1">
      <alignment vertical="center"/>
    </xf>
    <xf numFmtId="0" fontId="9" fillId="0" borderId="14" xfId="0" applyFont="1" applyBorder="1" applyAlignment="1">
      <alignment vertical="center"/>
    </xf>
    <xf numFmtId="9" fontId="6" fillId="0" borderId="20" xfId="1" applyFont="1" applyBorder="1" applyAlignment="1">
      <alignment horizontal="right" vertical="center"/>
    </xf>
    <xf numFmtId="9" fontId="6" fillId="0" borderId="21" xfId="1" applyFont="1" applyBorder="1" applyAlignment="1">
      <alignment horizontal="right" vertical="center"/>
    </xf>
    <xf numFmtId="9" fontId="6" fillId="0" borderId="22" xfId="1" applyFont="1" applyBorder="1" applyAlignment="1">
      <alignment horizontal="right" vertical="center"/>
    </xf>
    <xf numFmtId="9" fontId="8" fillId="0" borderId="10" xfId="1" applyFont="1" applyBorder="1" applyAlignment="1">
      <alignment horizontal="right" vertical="center"/>
    </xf>
    <xf numFmtId="0" fontId="8" fillId="0" borderId="10" xfId="0" applyFont="1" applyBorder="1" applyAlignment="1">
      <alignment vertical="center"/>
    </xf>
    <xf numFmtId="9" fontId="8" fillId="0" borderId="24" xfId="1" applyFont="1" applyBorder="1" applyAlignment="1">
      <alignment horizontal="right" vertical="center"/>
    </xf>
    <xf numFmtId="9" fontId="8" fillId="0" borderId="19" xfId="1" applyFont="1" applyBorder="1" applyAlignment="1">
      <alignment horizontal="right" vertical="center"/>
    </xf>
    <xf numFmtId="3" fontId="6" fillId="0" borderId="57" xfId="0" applyNumberFormat="1" applyFont="1" applyBorder="1" applyAlignment="1">
      <alignment horizontal="left" vertical="center"/>
    </xf>
    <xf numFmtId="0" fontId="4" fillId="0" borderId="62" xfId="0" applyFont="1" applyBorder="1" applyAlignment="1">
      <alignment horizontal="left" vertical="center"/>
    </xf>
    <xf numFmtId="9" fontId="6" fillId="0" borderId="3" xfId="1" applyFont="1" applyFill="1" applyBorder="1" applyAlignment="1">
      <alignment horizontal="right" vertical="center"/>
    </xf>
    <xf numFmtId="3" fontId="7" fillId="0" borderId="8" xfId="0" applyNumberFormat="1" applyFont="1" applyBorder="1" applyAlignment="1">
      <alignment horizontal="right" vertical="center"/>
    </xf>
    <xf numFmtId="3" fontId="7" fillId="0" borderId="63" xfId="0" applyNumberFormat="1" applyFont="1" applyBorder="1" applyAlignment="1">
      <alignment horizontal="right" vertical="center"/>
    </xf>
    <xf numFmtId="3" fontId="4" fillId="0" borderId="62" xfId="0" applyNumberFormat="1" applyFont="1" applyBorder="1" applyAlignment="1">
      <alignment horizontal="right" vertical="center"/>
    </xf>
    <xf numFmtId="0" fontId="3" fillId="4" borderId="0" xfId="0" applyFont="1" applyFill="1" applyAlignment="1">
      <alignment horizontal="right" vertical="center"/>
    </xf>
    <xf numFmtId="9" fontId="3" fillId="4" borderId="0" xfId="1" applyFont="1" applyFill="1" applyBorder="1" applyAlignment="1">
      <alignment horizontal="right" vertical="center"/>
    </xf>
    <xf numFmtId="0" fontId="0" fillId="0" borderId="62" xfId="0" applyBorder="1"/>
    <xf numFmtId="9" fontId="0" fillId="0" borderId="62" xfId="1" applyFont="1" applyBorder="1"/>
    <xf numFmtId="3" fontId="6" fillId="0" borderId="3" xfId="0" applyNumberFormat="1" applyFont="1" applyBorder="1" applyAlignment="1">
      <alignment horizontal="left" vertical="center"/>
    </xf>
    <xf numFmtId="3" fontId="7" fillId="0" borderId="8" xfId="0" applyNumberFormat="1" applyFont="1" applyBorder="1" applyAlignment="1">
      <alignment horizontal="left" vertical="center"/>
    </xf>
    <xf numFmtId="0" fontId="8" fillId="0" borderId="0" xfId="0" applyFont="1" applyAlignment="1">
      <alignment vertical="center" wrapText="1"/>
    </xf>
    <xf numFmtId="3" fontId="7" fillId="0" borderId="65" xfId="0" applyNumberFormat="1" applyFont="1" applyBorder="1" applyAlignment="1">
      <alignment horizontal="left" vertical="center"/>
    </xf>
    <xf numFmtId="3" fontId="7" fillId="0" borderId="65" xfId="0" applyNumberFormat="1" applyFont="1" applyBorder="1" applyAlignment="1">
      <alignment horizontal="right" vertical="center"/>
    </xf>
    <xf numFmtId="9" fontId="7" fillId="0" borderId="65" xfId="1" applyFont="1" applyFill="1" applyBorder="1" applyAlignment="1">
      <alignment horizontal="right" vertical="center"/>
    </xf>
    <xf numFmtId="3" fontId="7" fillId="0" borderId="66" xfId="0" applyNumberFormat="1" applyFont="1" applyBorder="1" applyAlignment="1">
      <alignment horizontal="right" vertical="center"/>
    </xf>
    <xf numFmtId="3" fontId="6" fillId="0" borderId="5" xfId="0" applyNumberFormat="1" applyFont="1" applyBorder="1" applyAlignment="1">
      <alignment horizontal="left" vertical="center"/>
    </xf>
    <xf numFmtId="3" fontId="6" fillId="0" borderId="68" xfId="0" applyNumberFormat="1" applyFont="1" applyBorder="1" applyAlignment="1">
      <alignment horizontal="right" vertical="center"/>
    </xf>
    <xf numFmtId="3" fontId="7" fillId="0" borderId="0" xfId="0" applyNumberFormat="1" applyFont="1" applyAlignment="1">
      <alignment horizontal="left" vertical="center"/>
    </xf>
    <xf numFmtId="0" fontId="15" fillId="0" borderId="0" xfId="0" applyFont="1" applyAlignment="1">
      <alignment horizontal="left" vertical="center"/>
    </xf>
    <xf numFmtId="0" fontId="15" fillId="8" borderId="0" xfId="0" applyFont="1" applyFill="1" applyAlignment="1">
      <alignment horizontal="left" vertical="center"/>
    </xf>
    <xf numFmtId="9" fontId="6" fillId="0" borderId="5" xfId="1" applyFont="1" applyFill="1" applyBorder="1" applyAlignment="1">
      <alignment horizontal="right" vertical="center"/>
    </xf>
    <xf numFmtId="9" fontId="6" fillId="0" borderId="11" xfId="1" applyFont="1" applyFill="1" applyBorder="1" applyAlignment="1">
      <alignment horizontal="right" vertical="center"/>
    </xf>
    <xf numFmtId="9" fontId="6" fillId="0" borderId="20" xfId="1" applyFont="1" applyFill="1" applyBorder="1" applyAlignment="1">
      <alignment horizontal="right" vertical="center"/>
    </xf>
    <xf numFmtId="9" fontId="6" fillId="0" borderId="69" xfId="1" applyFont="1" applyFill="1" applyBorder="1" applyAlignment="1">
      <alignment horizontal="right" vertical="center"/>
    </xf>
    <xf numFmtId="0" fontId="9" fillId="0" borderId="23" xfId="0" applyFont="1" applyBorder="1" applyAlignment="1">
      <alignment vertical="center"/>
    </xf>
    <xf numFmtId="9" fontId="6" fillId="0" borderId="11" xfId="1" applyFont="1" applyBorder="1" applyAlignment="1">
      <alignment horizontal="right" vertical="center"/>
    </xf>
    <xf numFmtId="9" fontId="6" fillId="0" borderId="23" xfId="1" applyFont="1" applyBorder="1" applyAlignment="1">
      <alignment vertical="center"/>
    </xf>
    <xf numFmtId="9" fontId="6" fillId="0" borderId="17" xfId="1" applyFont="1" applyBorder="1" applyAlignment="1">
      <alignment vertical="center"/>
    </xf>
    <xf numFmtId="9" fontId="6" fillId="0" borderId="18" xfId="1" applyFont="1" applyBorder="1" applyAlignment="1">
      <alignment vertical="center"/>
    </xf>
    <xf numFmtId="9" fontId="6" fillId="0" borderId="5" xfId="1" applyFont="1" applyBorder="1" applyAlignment="1">
      <alignment horizontal="right" vertical="center"/>
    </xf>
    <xf numFmtId="0" fontId="8" fillId="0" borderId="7" xfId="0" applyFont="1" applyBorder="1" applyAlignment="1">
      <alignment horizontal="right" wrapText="1"/>
    </xf>
    <xf numFmtId="3" fontId="6" fillId="0" borderId="64" xfId="0" applyNumberFormat="1" applyFont="1" applyBorder="1" applyAlignment="1">
      <alignment horizontal="left" vertical="center"/>
    </xf>
    <xf numFmtId="3" fontId="6" fillId="0" borderId="64" xfId="0" applyNumberFormat="1" applyFont="1" applyBorder="1" applyAlignment="1">
      <alignment horizontal="right" vertical="center"/>
    </xf>
    <xf numFmtId="3" fontId="6" fillId="0" borderId="68" xfId="0" applyNumberFormat="1" applyFont="1" applyBorder="1" applyAlignment="1">
      <alignment horizontal="left" vertical="center"/>
    </xf>
    <xf numFmtId="9" fontId="6" fillId="0" borderId="68" xfId="1" applyFont="1" applyFill="1" applyBorder="1" applyAlignment="1">
      <alignment horizontal="right" vertical="center"/>
    </xf>
    <xf numFmtId="0" fontId="9" fillId="0" borderId="67" xfId="0" applyFont="1" applyBorder="1" applyAlignment="1">
      <alignment vertical="center"/>
    </xf>
    <xf numFmtId="0" fontId="8" fillId="0" borderId="67" xfId="0" applyFont="1" applyBorder="1" applyAlignment="1">
      <alignment horizontal="right" wrapText="1"/>
    </xf>
    <xf numFmtId="2" fontId="0" fillId="0" borderId="0" xfId="0" applyNumberFormat="1"/>
    <xf numFmtId="0" fontId="6" fillId="0" borderId="0" xfId="0" applyFont="1"/>
    <xf numFmtId="0" fontId="23" fillId="0" borderId="0" xfId="0" applyFont="1"/>
    <xf numFmtId="0" fontId="26" fillId="0" borderId="0" xfId="0" applyFont="1"/>
    <xf numFmtId="0" fontId="0" fillId="0" borderId="52" xfId="0" applyBorder="1"/>
    <xf numFmtId="1" fontId="27" fillId="0" borderId="79" xfId="0" applyNumberFormat="1" applyFont="1" applyBorder="1" applyAlignment="1">
      <alignment horizontal="right" vertical="center"/>
    </xf>
    <xf numFmtId="3" fontId="29" fillId="0" borderId="1" xfId="0" applyNumberFormat="1" applyFont="1" applyBorder="1" applyAlignment="1">
      <alignment horizontal="left" vertical="center"/>
    </xf>
    <xf numFmtId="3" fontId="29" fillId="0" borderId="1" xfId="0" applyNumberFormat="1" applyFont="1" applyBorder="1" applyAlignment="1">
      <alignment horizontal="right" vertical="center"/>
    </xf>
    <xf numFmtId="0" fontId="32" fillId="0" borderId="0" xfId="0" applyFont="1" applyAlignment="1">
      <alignment vertical="center" wrapText="1"/>
    </xf>
    <xf numFmtId="0" fontId="34" fillId="0" borderId="0" xfId="0" applyFont="1"/>
    <xf numFmtId="0" fontId="32" fillId="0" borderId="0" xfId="0" applyFont="1"/>
    <xf numFmtId="0" fontId="35" fillId="0" borderId="0" xfId="0" applyFont="1"/>
    <xf numFmtId="0" fontId="36" fillId="0" borderId="0" xfId="0" applyFont="1"/>
    <xf numFmtId="0" fontId="37" fillId="6" borderId="0" xfId="0" applyFont="1" applyFill="1" applyAlignment="1">
      <alignment vertical="center"/>
    </xf>
    <xf numFmtId="0" fontId="38" fillId="6" borderId="0" xfId="0" applyFont="1" applyFill="1" applyAlignment="1">
      <alignment vertical="center"/>
    </xf>
    <xf numFmtId="0" fontId="29" fillId="0" borderId="0" xfId="0" applyFont="1" applyAlignment="1">
      <alignment horizontal="right" wrapText="1"/>
    </xf>
    <xf numFmtId="0" fontId="29" fillId="0" borderId="47" xfId="0" applyFont="1" applyBorder="1" applyAlignment="1">
      <alignment horizontal="left" wrapText="1"/>
    </xf>
    <xf numFmtId="0" fontId="29" fillId="0" borderId="31" xfId="0" applyFont="1" applyBorder="1" applyAlignment="1">
      <alignment horizontal="right" wrapText="1"/>
    </xf>
    <xf numFmtId="0" fontId="29" fillId="0" borderId="32" xfId="0" applyFont="1" applyBorder="1" applyAlignment="1">
      <alignment horizontal="right" wrapText="1"/>
    </xf>
    <xf numFmtId="0" fontId="29" fillId="0" borderId="52" xfId="0" applyFont="1" applyBorder="1" applyAlignment="1">
      <alignment horizontal="right" wrapText="1"/>
    </xf>
    <xf numFmtId="0" fontId="29" fillId="0" borderId="47" xfId="0" applyFont="1" applyBorder="1" applyAlignment="1">
      <alignment horizontal="right" wrapText="1"/>
    </xf>
    <xf numFmtId="0" fontId="29" fillId="0" borderId="51" xfId="0" applyFont="1" applyBorder="1" applyAlignment="1">
      <alignment horizontal="right" wrapText="1"/>
    </xf>
    <xf numFmtId="0" fontId="39" fillId="0" borderId="6" xfId="0" applyFont="1" applyBorder="1" applyAlignment="1">
      <alignment vertical="center"/>
    </xf>
    <xf numFmtId="3" fontId="30" fillId="0" borderId="6" xfId="0" applyNumberFormat="1" applyFont="1" applyBorder="1" applyAlignment="1">
      <alignment horizontal="right" vertical="center"/>
    </xf>
    <xf numFmtId="9" fontId="30" fillId="0" borderId="30" xfId="1" applyFont="1" applyBorder="1" applyAlignment="1">
      <alignment horizontal="right" vertical="center"/>
    </xf>
    <xf numFmtId="3" fontId="40" fillId="0" borderId="0" xfId="0" applyNumberFormat="1" applyFont="1"/>
    <xf numFmtId="9" fontId="30" fillId="0" borderId="6" xfId="1" applyFont="1" applyBorder="1" applyAlignment="1">
      <alignment horizontal="right" vertical="center"/>
    </xf>
    <xf numFmtId="0" fontId="39" fillId="0" borderId="2" xfId="0" applyFont="1" applyBorder="1" applyAlignment="1">
      <alignment vertical="center"/>
    </xf>
    <xf numFmtId="3" fontId="30" fillId="0" borderId="2" xfId="0" applyNumberFormat="1" applyFont="1" applyBorder="1" applyAlignment="1">
      <alignment horizontal="right" vertical="center"/>
    </xf>
    <xf numFmtId="9" fontId="30" fillId="0" borderId="29" xfId="1" applyFont="1" applyBorder="1" applyAlignment="1">
      <alignment horizontal="right" vertical="center"/>
    </xf>
    <xf numFmtId="9" fontId="30" fillId="0" borderId="2" xfId="1" applyFont="1" applyBorder="1" applyAlignment="1">
      <alignment horizontal="right" vertical="center"/>
    </xf>
    <xf numFmtId="0" fontId="39" fillId="0" borderId="2" xfId="0" applyFont="1" applyBorder="1" applyAlignment="1">
      <alignment vertical="center" wrapText="1"/>
    </xf>
    <xf numFmtId="0" fontId="39" fillId="0" borderId="0" xfId="0" applyFont="1" applyAlignment="1">
      <alignment vertical="center"/>
    </xf>
    <xf numFmtId="3" fontId="30" fillId="0" borderId="4" xfId="0" applyNumberFormat="1" applyFont="1" applyBorder="1" applyAlignment="1">
      <alignment horizontal="right" vertical="center"/>
    </xf>
    <xf numFmtId="3" fontId="30" fillId="0" borderId="34" xfId="0" applyNumberFormat="1" applyFont="1" applyBorder="1" applyAlignment="1">
      <alignment horizontal="right" vertical="center"/>
    </xf>
    <xf numFmtId="9" fontId="30" fillId="0" borderId="34" xfId="1" applyFont="1" applyBorder="1" applyAlignment="1">
      <alignment horizontal="right" vertical="center"/>
    </xf>
    <xf numFmtId="9" fontId="30" fillId="0" borderId="4" xfId="1" applyFont="1" applyBorder="1" applyAlignment="1">
      <alignment horizontal="right" vertical="center"/>
    </xf>
    <xf numFmtId="0" fontId="27" fillId="0" borderId="33" xfId="0" applyFont="1" applyBorder="1" applyAlignment="1">
      <alignment horizontal="left" vertical="center"/>
    </xf>
    <xf numFmtId="3" fontId="27" fillId="0" borderId="36" xfId="0" applyNumberFormat="1" applyFont="1" applyBorder="1" applyAlignment="1">
      <alignment horizontal="right" vertical="center"/>
    </xf>
    <xf numFmtId="9" fontId="27" fillId="0" borderId="37" xfId="1" applyFont="1" applyBorder="1" applyAlignment="1">
      <alignment horizontal="right" vertical="center"/>
    </xf>
    <xf numFmtId="9" fontId="27" fillId="0" borderId="36" xfId="1" applyFont="1" applyBorder="1" applyAlignment="1">
      <alignment horizontal="right" vertical="center"/>
    </xf>
    <xf numFmtId="0" fontId="40" fillId="0" borderId="33" xfId="0" applyFont="1" applyBorder="1"/>
    <xf numFmtId="0" fontId="40" fillId="0" borderId="0" xfId="0" applyFont="1"/>
    <xf numFmtId="0" fontId="40" fillId="0" borderId="31" xfId="0" applyFont="1" applyBorder="1"/>
    <xf numFmtId="0" fontId="27" fillId="0" borderId="0" xfId="0" applyFont="1" applyAlignment="1">
      <alignment vertical="center"/>
    </xf>
    <xf numFmtId="0" fontId="37" fillId="0" borderId="0" xfId="0" applyFont="1" applyAlignment="1">
      <alignment vertical="center"/>
    </xf>
    <xf numFmtId="0" fontId="29" fillId="0" borderId="0" xfId="0" applyFont="1" applyAlignment="1">
      <alignment wrapText="1"/>
    </xf>
    <xf numFmtId="2" fontId="41" fillId="0" borderId="0" xfId="0" applyNumberFormat="1" applyFont="1"/>
    <xf numFmtId="9" fontId="41" fillId="0" borderId="53" xfId="1" applyFont="1" applyBorder="1"/>
    <xf numFmtId="0" fontId="42" fillId="0" borderId="0" xfId="0" applyFont="1"/>
    <xf numFmtId="0" fontId="38" fillId="6" borderId="0" xfId="0" applyFont="1" applyFill="1" applyAlignment="1">
      <alignment horizontal="right" vertical="center"/>
    </xf>
    <xf numFmtId="0" fontId="43" fillId="6" borderId="0" xfId="0" applyFont="1" applyFill="1" applyAlignment="1">
      <alignment horizontal="right" vertical="center"/>
    </xf>
    <xf numFmtId="0" fontId="29" fillId="3" borderId="0" xfId="0" applyFont="1" applyFill="1" applyAlignment="1">
      <alignment vertical="center"/>
    </xf>
    <xf numFmtId="0" fontId="38" fillId="3" borderId="0" xfId="0" applyFont="1" applyFill="1" applyAlignment="1">
      <alignment horizontal="right" vertical="center"/>
    </xf>
    <xf numFmtId="0" fontId="43" fillId="3" borderId="0" xfId="0" applyFont="1" applyFill="1" applyAlignment="1">
      <alignment horizontal="right" vertical="center"/>
    </xf>
    <xf numFmtId="0" fontId="41" fillId="0" borderId="40" xfId="0" applyFont="1" applyBorder="1" applyAlignment="1">
      <alignment horizontal="left" wrapText="1"/>
    </xf>
    <xf numFmtId="0" fontId="29" fillId="0" borderId="51" xfId="0" applyFont="1" applyBorder="1" applyAlignment="1">
      <alignment wrapText="1"/>
    </xf>
    <xf numFmtId="0" fontId="27" fillId="0" borderId="35" xfId="0" applyFont="1" applyBorder="1" applyAlignment="1">
      <alignment horizontal="left" vertical="center"/>
    </xf>
    <xf numFmtId="0" fontId="27" fillId="0" borderId="0" xfId="0" applyFont="1" applyAlignment="1">
      <alignment horizontal="left" vertical="center"/>
    </xf>
    <xf numFmtId="3" fontId="30" fillId="0" borderId="0" xfId="0" applyNumberFormat="1" applyFont="1" applyAlignment="1">
      <alignment horizontal="right" vertical="center"/>
    </xf>
    <xf numFmtId="0" fontId="32" fillId="3" borderId="0" xfId="0" applyFont="1" applyFill="1" applyAlignment="1">
      <alignment horizontal="left" vertical="top" wrapText="1"/>
    </xf>
    <xf numFmtId="0" fontId="40" fillId="0" borderId="47" xfId="0" applyFont="1" applyBorder="1"/>
    <xf numFmtId="0" fontId="30" fillId="0" borderId="6" xfId="0" applyFont="1" applyBorder="1" applyAlignment="1">
      <alignment horizontal="left" vertical="center"/>
    </xf>
    <xf numFmtId="9" fontId="30" fillId="0" borderId="6" xfId="1" applyFont="1" applyBorder="1" applyAlignment="1">
      <alignment horizontal="right"/>
    </xf>
    <xf numFmtId="0" fontId="30" fillId="0" borderId="2" xfId="0" applyFont="1" applyBorder="1" applyAlignment="1">
      <alignment horizontal="left" vertical="center"/>
    </xf>
    <xf numFmtId="9" fontId="30" fillId="0" borderId="2" xfId="1" applyFont="1" applyBorder="1" applyAlignment="1">
      <alignment horizontal="right"/>
    </xf>
    <xf numFmtId="0" fontId="30" fillId="0" borderId="4" xfId="0" applyFont="1" applyBorder="1" applyAlignment="1">
      <alignment horizontal="left" vertical="center"/>
    </xf>
    <xf numFmtId="9" fontId="30" fillId="0" borderId="4" xfId="1" applyFont="1" applyBorder="1" applyAlignment="1">
      <alignment horizontal="right"/>
    </xf>
    <xf numFmtId="9" fontId="27" fillId="0" borderId="35" xfId="1" applyFont="1" applyBorder="1" applyAlignment="1">
      <alignment horizontal="left" vertical="center"/>
    </xf>
    <xf numFmtId="3" fontId="29" fillId="0" borderId="36" xfId="1" applyNumberFormat="1" applyFont="1" applyBorder="1" applyAlignment="1">
      <alignment horizontal="right" vertical="center"/>
    </xf>
    <xf numFmtId="9" fontId="29" fillId="0" borderId="36" xfId="1" applyFont="1" applyBorder="1" applyAlignment="1">
      <alignment horizontal="right" vertical="center"/>
    </xf>
    <xf numFmtId="9" fontId="27" fillId="0" borderId="0" xfId="1" applyFont="1" applyAlignment="1">
      <alignment horizontal="left" vertical="center"/>
    </xf>
    <xf numFmtId="3" fontId="29" fillId="0" borderId="0" xfId="1" applyNumberFormat="1" applyFont="1" applyAlignment="1">
      <alignment horizontal="right" vertical="center"/>
    </xf>
    <xf numFmtId="9" fontId="29" fillId="0" borderId="0" xfId="1" applyFont="1" applyAlignment="1">
      <alignment horizontal="right" vertical="center"/>
    </xf>
    <xf numFmtId="0" fontId="40" fillId="0" borderId="47" xfId="0" applyFont="1" applyBorder="1" applyAlignment="1">
      <alignment wrapText="1"/>
    </xf>
    <xf numFmtId="0" fontId="30" fillId="0" borderId="4" xfId="0" applyFont="1" applyBorder="1" applyAlignment="1">
      <alignment horizontal="left" vertical="center" wrapText="1"/>
    </xf>
    <xf numFmtId="0" fontId="27" fillId="0" borderId="47" xfId="0" applyFont="1" applyBorder="1" applyAlignment="1">
      <alignment horizontal="left" wrapText="1"/>
    </xf>
    <xf numFmtId="0" fontId="40" fillId="0" borderId="0" xfId="0" applyFont="1" applyAlignment="1">
      <alignment horizontal="center" vertical="center" wrapText="1"/>
    </xf>
    <xf numFmtId="9" fontId="27" fillId="0" borderId="46" xfId="1" applyFont="1" applyBorder="1" applyAlignment="1">
      <alignment horizontal="left" vertical="center"/>
    </xf>
    <xf numFmtId="3" fontId="29" fillId="0" borderId="46" xfId="1" applyNumberFormat="1" applyFont="1" applyBorder="1" applyAlignment="1">
      <alignment horizontal="right" vertical="center"/>
    </xf>
    <xf numFmtId="9" fontId="29" fillId="0" borderId="46" xfId="1" applyFont="1" applyBorder="1" applyAlignment="1">
      <alignment horizontal="right" vertical="center"/>
    </xf>
    <xf numFmtId="0" fontId="27" fillId="0" borderId="52" xfId="0" applyFont="1" applyBorder="1" applyAlignment="1">
      <alignment horizontal="left" wrapText="1"/>
    </xf>
    <xf numFmtId="9" fontId="27" fillId="0" borderId="53" xfId="1" applyFont="1" applyBorder="1" applyAlignment="1">
      <alignment horizontal="left" vertical="center"/>
    </xf>
    <xf numFmtId="3" fontId="29" fillId="0" borderId="53" xfId="1" applyNumberFormat="1" applyFont="1" applyBorder="1" applyAlignment="1">
      <alignment horizontal="right" vertical="center"/>
    </xf>
    <xf numFmtId="9" fontId="29" fillId="0" borderId="53" xfId="1" applyFont="1" applyBorder="1" applyAlignment="1">
      <alignment horizontal="right" vertical="center"/>
    </xf>
    <xf numFmtId="3" fontId="29" fillId="0" borderId="46" xfId="1" applyNumberFormat="1" applyFont="1" applyBorder="1" applyAlignment="1">
      <alignment horizontal="left" vertical="center"/>
    </xf>
    <xf numFmtId="0" fontId="30" fillId="0" borderId="0" xfId="0" applyFont="1"/>
    <xf numFmtId="0" fontId="40" fillId="3" borderId="0" xfId="0" applyFont="1" applyFill="1"/>
    <xf numFmtId="3" fontId="30" fillId="0" borderId="2" xfId="0" applyNumberFormat="1" applyFont="1" applyBorder="1" applyAlignment="1">
      <alignment horizontal="left" vertical="center"/>
    </xf>
    <xf numFmtId="3" fontId="30" fillId="0" borderId="2" xfId="0" applyNumberFormat="1" applyFont="1" applyBorder="1" applyAlignment="1">
      <alignment horizontal="left" vertical="center" wrapText="1"/>
    </xf>
    <xf numFmtId="0" fontId="39" fillId="0" borderId="0" xfId="0" applyFont="1" applyAlignment="1">
      <alignment horizontal="left"/>
    </xf>
    <xf numFmtId="0" fontId="29" fillId="0" borderId="41" xfId="0" applyFont="1" applyBorder="1" applyAlignment="1">
      <alignment horizontal="right" wrapText="1"/>
    </xf>
    <xf numFmtId="0" fontId="29" fillId="0" borderId="41" xfId="0" applyFont="1" applyBorder="1" applyAlignment="1">
      <alignment horizontal="left" wrapText="1"/>
    </xf>
    <xf numFmtId="0" fontId="39" fillId="0" borderId="38" xfId="0" applyFont="1" applyBorder="1" applyAlignment="1">
      <alignment vertical="center"/>
    </xf>
    <xf numFmtId="9" fontId="30" fillId="0" borderId="38" xfId="1" applyFont="1" applyBorder="1" applyAlignment="1">
      <alignment vertical="center"/>
    </xf>
    <xf numFmtId="9" fontId="30" fillId="0" borderId="6" xfId="1" applyFont="1" applyBorder="1" applyAlignment="1">
      <alignment vertical="center"/>
    </xf>
    <xf numFmtId="9" fontId="30" fillId="0" borderId="30" xfId="1" applyFont="1" applyBorder="1" applyAlignment="1">
      <alignment vertical="center"/>
    </xf>
    <xf numFmtId="1" fontId="40" fillId="0" borderId="70" xfId="1" applyNumberFormat="1" applyFont="1" applyBorder="1"/>
    <xf numFmtId="1" fontId="40" fillId="0" borderId="71" xfId="1" applyNumberFormat="1" applyFont="1" applyBorder="1"/>
    <xf numFmtId="1" fontId="40" fillId="0" borderId="72" xfId="1" applyNumberFormat="1" applyFont="1" applyBorder="1"/>
    <xf numFmtId="9" fontId="30" fillId="0" borderId="2" xfId="1" applyFont="1" applyBorder="1" applyAlignment="1">
      <alignment vertical="center"/>
    </xf>
    <xf numFmtId="9" fontId="30" fillId="0" borderId="29" xfId="1" applyFont="1" applyBorder="1" applyAlignment="1">
      <alignment vertical="center"/>
    </xf>
    <xf numFmtId="1" fontId="40" fillId="0" borderId="73" xfId="1" applyNumberFormat="1" applyFont="1" applyBorder="1"/>
    <xf numFmtId="1" fontId="40" fillId="0" borderId="1" xfId="1" applyNumberFormat="1" applyFont="1" applyBorder="1"/>
    <xf numFmtId="1" fontId="40" fillId="0" borderId="74" xfId="1" applyNumberFormat="1" applyFont="1" applyBorder="1"/>
    <xf numFmtId="9" fontId="40" fillId="0" borderId="0" xfId="1" applyFont="1" applyAlignment="1">
      <alignment horizontal="right"/>
    </xf>
    <xf numFmtId="9" fontId="40" fillId="0" borderId="28" xfId="1" applyFont="1" applyBorder="1" applyAlignment="1">
      <alignment horizontal="right"/>
    </xf>
    <xf numFmtId="1" fontId="40" fillId="0" borderId="0" xfId="1" applyNumberFormat="1" applyFont="1"/>
    <xf numFmtId="1" fontId="40" fillId="0" borderId="28" xfId="1" applyNumberFormat="1" applyFont="1" applyBorder="1"/>
    <xf numFmtId="1" fontId="40" fillId="0" borderId="75" xfId="1" applyNumberFormat="1" applyFont="1" applyBorder="1"/>
    <xf numFmtId="1" fontId="40" fillId="0" borderId="1" xfId="1" applyNumberFormat="1" applyFont="1" applyBorder="1" applyAlignment="1">
      <alignment horizontal="right" vertical="center"/>
    </xf>
    <xf numFmtId="9" fontId="30" fillId="0" borderId="49" xfId="1" applyFont="1" applyBorder="1" applyAlignment="1">
      <alignment horizontal="right" vertical="center"/>
    </xf>
    <xf numFmtId="1" fontId="40" fillId="0" borderId="55" xfId="1" applyNumberFormat="1" applyFont="1" applyBorder="1"/>
    <xf numFmtId="9" fontId="27" fillId="0" borderId="36" xfId="1" applyFont="1" applyBorder="1" applyAlignment="1">
      <alignment vertical="center"/>
    </xf>
    <xf numFmtId="9" fontId="27" fillId="0" borderId="56" xfId="1" applyFont="1" applyBorder="1" applyAlignment="1">
      <alignment horizontal="right" vertical="center"/>
    </xf>
    <xf numFmtId="165" fontId="27" fillId="0" borderId="56" xfId="1" applyNumberFormat="1" applyFont="1" applyBorder="1" applyAlignment="1">
      <alignment vertical="center"/>
    </xf>
    <xf numFmtId="165" fontId="27" fillId="0" borderId="36" xfId="1" applyNumberFormat="1" applyFont="1" applyBorder="1" applyAlignment="1">
      <alignment vertical="center"/>
    </xf>
    <xf numFmtId="165" fontId="27" fillId="0" borderId="37" xfId="1" applyNumberFormat="1" applyFont="1" applyBorder="1" applyAlignment="1">
      <alignment vertical="center"/>
    </xf>
    <xf numFmtId="0" fontId="30" fillId="0" borderId="0" xfId="0" applyFont="1" applyAlignment="1">
      <alignment horizontal="left"/>
    </xf>
    <xf numFmtId="0" fontId="28" fillId="7" borderId="0" xfId="0" applyFont="1" applyFill="1" applyAlignment="1">
      <alignment vertical="center"/>
    </xf>
    <xf numFmtId="0" fontId="44" fillId="7" borderId="0" xfId="0" applyFont="1" applyFill="1" applyAlignment="1">
      <alignment horizontal="right" vertical="center"/>
    </xf>
    <xf numFmtId="0" fontId="45" fillId="7" borderId="0" xfId="0" applyFont="1" applyFill="1" applyAlignment="1">
      <alignment horizontal="right" vertical="center"/>
    </xf>
    <xf numFmtId="0" fontId="45" fillId="0" borderId="0" xfId="0" applyFont="1" applyAlignment="1">
      <alignment horizontal="right" vertical="center"/>
    </xf>
    <xf numFmtId="0" fontId="27" fillId="0" borderId="52" xfId="0" applyFont="1" applyBorder="1" applyAlignment="1">
      <alignment horizontal="right" wrapText="1"/>
    </xf>
    <xf numFmtId="0" fontId="27" fillId="0" borderId="47" xfId="0" applyFont="1" applyBorder="1" applyAlignment="1">
      <alignment horizontal="right" wrapText="1"/>
    </xf>
    <xf numFmtId="0" fontId="27" fillId="0" borderId="51" xfId="0" applyFont="1" applyBorder="1" applyAlignment="1">
      <alignment horizontal="right" wrapText="1"/>
    </xf>
    <xf numFmtId="0" fontId="27" fillId="0" borderId="6" xfId="0" applyFont="1" applyBorder="1" applyAlignment="1">
      <alignment horizontal="left" vertical="center"/>
    </xf>
    <xf numFmtId="3" fontId="29" fillId="0" borderId="54" xfId="1" applyNumberFormat="1" applyFont="1" applyBorder="1" applyAlignment="1">
      <alignment horizontal="right" vertical="center"/>
    </xf>
    <xf numFmtId="9" fontId="27" fillId="0" borderId="42" xfId="1" applyFont="1" applyBorder="1" applyAlignment="1">
      <alignment horizontal="right" vertical="center"/>
    </xf>
    <xf numFmtId="3" fontId="27" fillId="0" borderId="40" xfId="0" applyNumberFormat="1" applyFont="1" applyBorder="1" applyAlignment="1">
      <alignment horizontal="right" vertical="center"/>
    </xf>
    <xf numFmtId="3" fontId="27" fillId="0" borderId="77" xfId="0" applyNumberFormat="1" applyFont="1" applyBorder="1" applyAlignment="1">
      <alignment horizontal="right" vertical="center"/>
    </xf>
    <xf numFmtId="3" fontId="27" fillId="0" borderId="53" xfId="0" applyNumberFormat="1" applyFont="1" applyBorder="1" applyAlignment="1">
      <alignment horizontal="right" vertical="center"/>
    </xf>
    <xf numFmtId="9" fontId="27" fillId="0" borderId="77" xfId="1" applyFont="1" applyBorder="1" applyAlignment="1">
      <alignment horizontal="right" vertical="center"/>
    </xf>
    <xf numFmtId="0" fontId="27" fillId="0" borderId="4" xfId="0" applyFont="1" applyBorder="1" applyAlignment="1">
      <alignment horizontal="left" vertical="center"/>
    </xf>
    <xf numFmtId="0" fontId="40" fillId="0" borderId="0" xfId="0" applyFont="1" applyAlignment="1">
      <alignment vertical="center"/>
    </xf>
    <xf numFmtId="0" fontId="27" fillId="0" borderId="0" xfId="0" applyFont="1" applyAlignment="1">
      <alignment horizontal="right" wrapText="1"/>
    </xf>
    <xf numFmtId="0" fontId="44" fillId="7" borderId="0" xfId="0" applyFont="1" applyFill="1" applyAlignment="1">
      <alignment vertical="center"/>
    </xf>
    <xf numFmtId="0" fontId="27" fillId="0" borderId="31" xfId="0" applyFont="1" applyBorder="1" applyAlignment="1">
      <alignment horizontal="left"/>
    </xf>
    <xf numFmtId="0" fontId="40" fillId="0" borderId="28" xfId="0" applyFont="1" applyBorder="1"/>
    <xf numFmtId="0" fontId="27" fillId="0" borderId="47" xfId="0" applyFont="1" applyBorder="1" applyAlignment="1">
      <alignment horizontal="left"/>
    </xf>
    <xf numFmtId="0" fontId="29" fillId="0" borderId="50" xfId="0" applyFont="1" applyBorder="1" applyAlignment="1">
      <alignment horizontal="right" wrapText="1"/>
    </xf>
    <xf numFmtId="0" fontId="29" fillId="0" borderId="40" xfId="0" applyFont="1" applyBorder="1" applyAlignment="1">
      <alignment horizontal="right" wrapText="1"/>
    </xf>
    <xf numFmtId="0" fontId="27" fillId="0" borderId="78" xfId="0" applyFont="1" applyBorder="1" applyAlignment="1">
      <alignment horizontal="left" vertical="center"/>
    </xf>
    <xf numFmtId="9" fontId="27" fillId="0" borderId="44" xfId="1" applyFont="1" applyBorder="1" applyAlignment="1">
      <alignment horizontal="right" vertical="center"/>
    </xf>
    <xf numFmtId="1" fontId="27" fillId="0" borderId="46" xfId="0" applyNumberFormat="1" applyFont="1" applyBorder="1" applyAlignment="1">
      <alignment horizontal="right" vertical="center"/>
    </xf>
    <xf numFmtId="1" fontId="27" fillId="0" borderId="53" xfId="0" applyNumberFormat="1" applyFont="1" applyBorder="1" applyAlignment="1">
      <alignment horizontal="right" vertical="center"/>
    </xf>
    <xf numFmtId="1" fontId="27" fillId="0" borderId="54" xfId="0" applyNumberFormat="1" applyFont="1" applyBorder="1" applyAlignment="1">
      <alignment horizontal="right" vertical="center"/>
    </xf>
    <xf numFmtId="9" fontId="27" fillId="0" borderId="53" xfId="1" applyFont="1" applyBorder="1" applyAlignment="1">
      <alignment horizontal="right" vertical="center"/>
    </xf>
    <xf numFmtId="0" fontId="44" fillId="0" borderId="0" xfId="0" applyFont="1" applyAlignment="1">
      <alignment vertical="center"/>
    </xf>
    <xf numFmtId="0" fontId="29" fillId="0" borderId="13" xfId="0" applyFont="1" applyBorder="1" applyAlignment="1">
      <alignment horizontal="right" wrapText="1"/>
    </xf>
    <xf numFmtId="3" fontId="30" fillId="0" borderId="6" xfId="1" applyNumberFormat="1" applyFont="1" applyBorder="1" applyAlignment="1">
      <alignment horizontal="right" vertical="center"/>
    </xf>
    <xf numFmtId="1" fontId="40" fillId="0" borderId="70" xfId="0" applyNumberFormat="1" applyFont="1" applyBorder="1" applyAlignment="1">
      <alignment horizontal="right"/>
    </xf>
    <xf numFmtId="1" fontId="40" fillId="0" borderId="71" xfId="0" applyNumberFormat="1" applyFont="1" applyBorder="1" applyAlignment="1">
      <alignment horizontal="right"/>
    </xf>
    <xf numFmtId="9" fontId="40" fillId="0" borderId="71" xfId="1" applyFont="1" applyBorder="1" applyAlignment="1">
      <alignment horizontal="right"/>
    </xf>
    <xf numFmtId="3" fontId="30" fillId="0" borderId="2" xfId="1" applyNumberFormat="1" applyFont="1" applyBorder="1" applyAlignment="1">
      <alignment horizontal="right" vertical="center"/>
    </xf>
    <xf numFmtId="166" fontId="30" fillId="0" borderId="34" xfId="1" applyNumberFormat="1" applyFont="1" applyBorder="1" applyAlignment="1">
      <alignment horizontal="right" vertical="center"/>
    </xf>
    <xf numFmtId="1" fontId="40" fillId="0" borderId="73" xfId="0" applyNumberFormat="1" applyFont="1" applyBorder="1" applyAlignment="1">
      <alignment horizontal="right"/>
    </xf>
    <xf numFmtId="1" fontId="40" fillId="0" borderId="1" xfId="0" applyNumberFormat="1" applyFont="1" applyBorder="1" applyAlignment="1">
      <alignment horizontal="right"/>
    </xf>
    <xf numFmtId="9" fontId="40" fillId="0" borderId="1" xfId="1" applyFont="1" applyBorder="1" applyAlignment="1">
      <alignment horizontal="right"/>
    </xf>
    <xf numFmtId="3" fontId="30" fillId="0" borderId="4" xfId="1" applyNumberFormat="1" applyFont="1" applyBorder="1" applyAlignment="1">
      <alignment horizontal="right" vertical="center"/>
    </xf>
    <xf numFmtId="1" fontId="40" fillId="0" borderId="0" xfId="0" applyNumberFormat="1" applyFont="1" applyAlignment="1">
      <alignment horizontal="right"/>
    </xf>
    <xf numFmtId="0" fontId="27" fillId="0" borderId="36" xfId="0" applyFont="1" applyBorder="1" applyAlignment="1">
      <alignment horizontal="left" vertical="center"/>
    </xf>
    <xf numFmtId="0" fontId="29" fillId="0" borderId="48" xfId="0" applyFont="1" applyBorder="1" applyAlignment="1">
      <alignment horizontal="right" wrapText="1"/>
    </xf>
    <xf numFmtId="0" fontId="39" fillId="0" borderId="4" xfId="0" applyFont="1" applyBorder="1" applyAlignment="1">
      <alignment vertical="center"/>
    </xf>
    <xf numFmtId="3" fontId="30" fillId="0" borderId="49" xfId="1" applyNumberFormat="1" applyFont="1" applyBorder="1" applyAlignment="1">
      <alignment horizontal="right" vertical="center"/>
    </xf>
    <xf numFmtId="0" fontId="30" fillId="0" borderId="0" xfId="0" applyFont="1" applyAlignment="1">
      <alignment vertical="center"/>
    </xf>
    <xf numFmtId="9" fontId="27" fillId="0" borderId="0" xfId="1" applyFont="1" applyAlignment="1">
      <alignment vertical="center"/>
    </xf>
    <xf numFmtId="9" fontId="27" fillId="0" borderId="0" xfId="1" applyFont="1" applyAlignment="1">
      <alignment vertical="center" readingOrder="1"/>
    </xf>
    <xf numFmtId="9" fontId="29" fillId="0" borderId="0" xfId="1" applyFont="1" applyAlignment="1">
      <alignment vertical="center"/>
    </xf>
    <xf numFmtId="0" fontId="27" fillId="0" borderId="31" xfId="0" applyFont="1" applyBorder="1" applyAlignment="1">
      <alignment horizontal="right" wrapText="1"/>
    </xf>
    <xf numFmtId="0" fontId="27" fillId="0" borderId="32" xfId="0" applyFont="1" applyBorder="1" applyAlignment="1">
      <alignment horizontal="right" wrapText="1"/>
    </xf>
    <xf numFmtId="0" fontId="27" fillId="0" borderId="39" xfId="0" applyFont="1" applyBorder="1" applyAlignment="1">
      <alignment horizontal="right" wrapText="1"/>
    </xf>
    <xf numFmtId="0" fontId="39" fillId="0" borderId="40" xfId="0" applyFont="1" applyBorder="1" applyAlignment="1">
      <alignment vertical="center"/>
    </xf>
    <xf numFmtId="3" fontId="30" fillId="0" borderId="41" xfId="0" applyNumberFormat="1" applyFont="1" applyBorder="1" applyAlignment="1">
      <alignment horizontal="right" vertical="center"/>
    </xf>
    <xf numFmtId="3" fontId="30" fillId="0" borderId="38" xfId="0" applyNumberFormat="1" applyFont="1" applyBorder="1" applyAlignment="1">
      <alignment horizontal="right" vertical="center"/>
    </xf>
    <xf numFmtId="9" fontId="30" fillId="0" borderId="43" xfId="1" applyFont="1" applyBorder="1" applyAlignment="1">
      <alignment horizontal="right"/>
    </xf>
    <xf numFmtId="2" fontId="40" fillId="0" borderId="70" xfId="0" applyNumberFormat="1" applyFont="1" applyBorder="1"/>
    <xf numFmtId="2" fontId="40" fillId="0" borderId="71" xfId="0" applyNumberFormat="1" applyFont="1" applyBorder="1"/>
    <xf numFmtId="9" fontId="40" fillId="0" borderId="71" xfId="1" applyFont="1" applyBorder="1"/>
    <xf numFmtId="9" fontId="30" fillId="0" borderId="30" xfId="1" applyFont="1" applyBorder="1" applyAlignment="1">
      <alignment horizontal="right"/>
    </xf>
    <xf numFmtId="2" fontId="40" fillId="0" borderId="0" xfId="0" applyNumberFormat="1" applyFont="1"/>
    <xf numFmtId="9" fontId="40" fillId="0" borderId="0" xfId="1" applyFont="1"/>
    <xf numFmtId="9" fontId="30" fillId="0" borderId="29" xfId="1" applyFont="1" applyBorder="1" applyAlignment="1">
      <alignment horizontal="right"/>
    </xf>
    <xf numFmtId="2" fontId="40" fillId="0" borderId="1" xfId="0" applyNumberFormat="1" applyFont="1" applyBorder="1"/>
    <xf numFmtId="9" fontId="40" fillId="0" borderId="1" xfId="1" applyFont="1" applyBorder="1"/>
    <xf numFmtId="2" fontId="40" fillId="0" borderId="73" xfId="0" applyNumberFormat="1" applyFont="1" applyBorder="1"/>
    <xf numFmtId="0" fontId="30" fillId="0" borderId="0" xfId="0" applyFont="1" applyAlignment="1">
      <alignment horizontal="left" vertical="center"/>
    </xf>
    <xf numFmtId="9" fontId="30" fillId="0" borderId="44" xfId="1" applyFont="1" applyBorder="1" applyAlignment="1">
      <alignment horizontal="right"/>
    </xf>
    <xf numFmtId="9" fontId="27" fillId="0" borderId="33" xfId="1" applyFont="1" applyBorder="1" applyAlignment="1">
      <alignment horizontal="left" vertical="center"/>
    </xf>
    <xf numFmtId="9" fontId="29" fillId="0" borderId="37" xfId="1" applyFont="1" applyBorder="1" applyAlignment="1">
      <alignment horizontal="right" vertical="center"/>
    </xf>
    <xf numFmtId="2" fontId="29" fillId="0" borderId="36" xfId="1" applyNumberFormat="1" applyFont="1" applyBorder="1" applyAlignment="1">
      <alignment horizontal="right" vertical="center"/>
    </xf>
    <xf numFmtId="2" fontId="29" fillId="0" borderId="0" xfId="1" applyNumberFormat="1" applyFont="1" applyAlignment="1">
      <alignment horizontal="right" vertical="center"/>
    </xf>
    <xf numFmtId="0" fontId="46" fillId="0" borderId="33" xfId="0" applyFont="1" applyBorder="1"/>
    <xf numFmtId="0" fontId="46" fillId="0" borderId="0" xfId="0" applyFont="1"/>
    <xf numFmtId="4" fontId="29" fillId="0" borderId="0" xfId="1" applyNumberFormat="1" applyFont="1" applyAlignment="1">
      <alignment horizontal="right" vertical="center"/>
    </xf>
    <xf numFmtId="9" fontId="27" fillId="0" borderId="46" xfId="1" applyFont="1" applyFill="1" applyBorder="1" applyAlignment="1">
      <alignment horizontal="right" vertical="center"/>
    </xf>
    <xf numFmtId="0" fontId="27" fillId="0" borderId="0" xfId="0" applyFont="1" applyAlignment="1">
      <alignment horizontal="center" vertical="center" wrapText="1"/>
    </xf>
    <xf numFmtId="1" fontId="27" fillId="0" borderId="36" xfId="0" applyNumberFormat="1" applyFont="1" applyBorder="1" applyAlignment="1">
      <alignment horizontal="right" vertical="center"/>
    </xf>
    <xf numFmtId="9" fontId="27" fillId="0" borderId="37" xfId="1" applyFont="1" applyFill="1" applyBorder="1" applyAlignment="1">
      <alignment horizontal="right" vertical="center"/>
    </xf>
    <xf numFmtId="3" fontId="29" fillId="0" borderId="36" xfId="1" applyNumberFormat="1" applyFont="1" applyFill="1" applyBorder="1" applyAlignment="1">
      <alignment horizontal="right" vertical="center"/>
    </xf>
    <xf numFmtId="9" fontId="27" fillId="0" borderId="36" xfId="1" applyFont="1" applyFill="1" applyBorder="1" applyAlignment="1">
      <alignment horizontal="right" vertical="center"/>
    </xf>
    <xf numFmtId="3" fontId="7" fillId="0" borderId="80" xfId="0" applyNumberFormat="1" applyFont="1" applyBorder="1" applyAlignment="1">
      <alignment horizontal="left" vertical="center"/>
    </xf>
    <xf numFmtId="9" fontId="7" fillId="0" borderId="10" xfId="1" applyFont="1" applyBorder="1" applyAlignment="1">
      <alignment horizontal="right" vertical="center"/>
    </xf>
    <xf numFmtId="3" fontId="7" fillId="0" borderId="80" xfId="0" applyNumberFormat="1" applyFont="1" applyBorder="1" applyAlignment="1">
      <alignment horizontal="right" vertical="center"/>
    </xf>
    <xf numFmtId="3" fontId="7" fillId="0" borderId="25" xfId="0" applyNumberFormat="1" applyFont="1" applyBorder="1" applyAlignment="1">
      <alignment horizontal="right" vertical="center"/>
    </xf>
    <xf numFmtId="9" fontId="0" fillId="0" borderId="0" xfId="1" applyFont="1"/>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18" xfId="0" applyFont="1" applyBorder="1" applyAlignment="1">
      <alignment horizontal="center" wrapText="1"/>
    </xf>
    <xf numFmtId="9" fontId="27" fillId="0" borderId="46" xfId="1" applyFont="1" applyBorder="1" applyAlignment="1">
      <alignment horizontal="right" vertical="center"/>
    </xf>
    <xf numFmtId="3" fontId="29" fillId="0" borderId="0" xfId="1" applyNumberFormat="1" applyFont="1" applyBorder="1" applyAlignment="1">
      <alignment horizontal="left" vertical="center"/>
    </xf>
    <xf numFmtId="3" fontId="29" fillId="0" borderId="0" xfId="1" applyNumberFormat="1" applyFont="1" applyBorder="1" applyAlignment="1">
      <alignment horizontal="right" vertical="center"/>
    </xf>
    <xf numFmtId="0" fontId="6" fillId="0" borderId="0" xfId="0" applyFont="1" applyAlignment="1">
      <alignment horizontal="left"/>
    </xf>
    <xf numFmtId="9" fontId="5" fillId="0" borderId="23" xfId="0" applyNumberFormat="1" applyFont="1" applyBorder="1" applyAlignment="1">
      <alignment horizontal="right" vertical="center"/>
    </xf>
    <xf numFmtId="9" fontId="5" fillId="0" borderId="0" xfId="0" applyNumberFormat="1" applyFont="1" applyAlignment="1">
      <alignment horizontal="right" vertical="center"/>
    </xf>
    <xf numFmtId="3" fontId="6" fillId="0" borderId="1"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60" xfId="0" applyNumberFormat="1" applyFont="1" applyBorder="1" applyAlignment="1">
      <alignment horizontal="center" vertical="center"/>
    </xf>
    <xf numFmtId="3" fontId="6" fillId="0" borderId="5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0" xfId="0" applyNumberFormat="1" applyFont="1" applyAlignment="1">
      <alignment horizontal="center" vertical="center"/>
    </xf>
    <xf numFmtId="1" fontId="8" fillId="0" borderId="19"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6" fillId="0" borderId="1" xfId="0" applyNumberFormat="1" applyFont="1" applyBorder="1" applyAlignment="1">
      <alignment horizontal="left" vertical="center" indent="1"/>
    </xf>
    <xf numFmtId="167" fontId="6" fillId="0" borderId="1" xfId="1" applyNumberFormat="1" applyFont="1" applyBorder="1" applyAlignment="1">
      <alignment horizontal="right" vertical="center"/>
    </xf>
    <xf numFmtId="167" fontId="6" fillId="0" borderId="59" xfId="1" applyNumberFormat="1" applyFont="1" applyBorder="1" applyAlignment="1">
      <alignment horizontal="right" vertical="center"/>
    </xf>
    <xf numFmtId="167" fontId="8" fillId="0" borderId="0" xfId="1" applyNumberFormat="1" applyFont="1" applyAlignment="1">
      <alignment horizontal="right" vertical="center"/>
    </xf>
    <xf numFmtId="1" fontId="5" fillId="0" borderId="0" xfId="0" applyNumberFormat="1" applyFont="1"/>
    <xf numFmtId="9" fontId="5" fillId="0" borderId="20" xfId="1" applyFont="1" applyBorder="1"/>
    <xf numFmtId="9" fontId="7" fillId="0" borderId="24" xfId="1" applyFont="1" applyBorder="1" applyAlignment="1">
      <alignment horizontal="right" vertical="center"/>
    </xf>
    <xf numFmtId="9" fontId="6" fillId="0" borderId="27" xfId="1" applyFont="1" applyBorder="1" applyAlignment="1">
      <alignment horizontal="right" vertical="center"/>
    </xf>
    <xf numFmtId="9" fontId="6" fillId="0" borderId="81" xfId="1" applyFont="1" applyBorder="1" applyAlignment="1">
      <alignment horizontal="right" vertical="center"/>
    </xf>
    <xf numFmtId="1" fontId="40" fillId="0" borderId="1" xfId="0" applyNumberFormat="1" applyFont="1" applyBorder="1"/>
    <xf numFmtId="1" fontId="40" fillId="0" borderId="71" xfId="0" applyNumberFormat="1" applyFont="1" applyBorder="1"/>
    <xf numFmtId="1" fontId="40" fillId="0" borderId="0" xfId="0" applyNumberFormat="1" applyFont="1"/>
    <xf numFmtId="1" fontId="40" fillId="0" borderId="76" xfId="0" applyNumberFormat="1" applyFont="1" applyBorder="1"/>
    <xf numFmtId="1" fontId="27" fillId="0" borderId="36" xfId="1" applyNumberFormat="1" applyFont="1" applyBorder="1" applyAlignment="1">
      <alignment horizontal="right" vertical="center"/>
    </xf>
    <xf numFmtId="3" fontId="7" fillId="0" borderId="1" xfId="0" applyNumberFormat="1" applyFont="1" applyBorder="1" applyAlignment="1">
      <alignment horizontal="right" vertical="center"/>
    </xf>
    <xf numFmtId="0" fontId="47" fillId="0" borderId="0" xfId="5"/>
    <xf numFmtId="0" fontId="3" fillId="0" borderId="0" xfId="0" applyFont="1" applyAlignment="1">
      <alignment vertical="center"/>
    </xf>
    <xf numFmtId="164" fontId="0" fillId="0" borderId="0" xfId="6" applyFont="1"/>
    <xf numFmtId="0" fontId="50" fillId="3" borderId="0" xfId="0" applyFont="1" applyFill="1" applyAlignment="1">
      <alignment horizontal="right" vertical="center"/>
    </xf>
    <xf numFmtId="0" fontId="7" fillId="0" borderId="47" xfId="0" applyFont="1" applyBorder="1" applyAlignment="1">
      <alignment horizontal="right" wrapText="1"/>
    </xf>
    <xf numFmtId="0" fontId="7" fillId="0" borderId="51" xfId="0" applyFont="1" applyBorder="1" applyAlignment="1">
      <alignment horizontal="right" wrapText="1"/>
    </xf>
    <xf numFmtId="3" fontId="6" fillId="0" borderId="2" xfId="0" applyNumberFormat="1" applyFont="1" applyBorder="1" applyAlignment="1">
      <alignment horizontal="right" vertical="center"/>
    </xf>
    <xf numFmtId="9" fontId="6" fillId="0" borderId="30" xfId="1" applyFont="1" applyBorder="1" applyAlignment="1">
      <alignment horizontal="right" vertical="center"/>
    </xf>
    <xf numFmtId="9" fontId="6" fillId="0" borderId="29" xfId="1" applyFont="1" applyBorder="1" applyAlignment="1">
      <alignment horizontal="right" vertical="center"/>
    </xf>
    <xf numFmtId="9" fontId="6" fillId="0" borderId="34" xfId="1" applyFont="1" applyBorder="1" applyAlignment="1">
      <alignment horizontal="right" vertical="center"/>
    </xf>
    <xf numFmtId="3" fontId="8" fillId="0" borderId="36" xfId="0" applyNumberFormat="1" applyFont="1" applyBorder="1" applyAlignment="1">
      <alignment horizontal="right" vertical="center"/>
    </xf>
    <xf numFmtId="9" fontId="8" fillId="0" borderId="37" xfId="1" applyFont="1" applyBorder="1" applyAlignment="1">
      <alignment horizontal="right" vertical="center"/>
    </xf>
    <xf numFmtId="0" fontId="41" fillId="0" borderId="41" xfId="0" applyFont="1" applyBorder="1" applyAlignment="1">
      <alignment horizontal="center" wrapText="1"/>
    </xf>
    <xf numFmtId="0" fontId="4" fillId="0" borderId="41" xfId="0" applyFont="1" applyBorder="1" applyAlignment="1">
      <alignment horizontal="center" wrapText="1"/>
    </xf>
    <xf numFmtId="0" fontId="7" fillId="0" borderId="52" xfId="0" applyFont="1" applyBorder="1" applyAlignment="1">
      <alignment horizontal="center" wrapText="1"/>
    </xf>
    <xf numFmtId="0" fontId="29" fillId="0" borderId="0" xfId="0" applyFont="1" applyAlignment="1">
      <alignment horizontal="center" wrapText="1"/>
    </xf>
    <xf numFmtId="0" fontId="31" fillId="0" borderId="12" xfId="0" applyFont="1" applyBorder="1" applyAlignment="1">
      <alignment horizontal="center" vertical="center" wrapText="1"/>
    </xf>
    <xf numFmtId="0" fontId="29" fillId="0" borderId="31" xfId="0" applyFont="1" applyBorder="1" applyAlignment="1">
      <alignment horizontal="center" wrapText="1"/>
    </xf>
    <xf numFmtId="0" fontId="33"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left" vertical="top" wrapText="1"/>
    </xf>
    <xf numFmtId="0" fontId="33" fillId="0" borderId="0" xfId="0" applyFont="1" applyAlignment="1">
      <alignment horizontal="left" vertical="top" wrapText="1"/>
    </xf>
    <xf numFmtId="0" fontId="27" fillId="0" borderId="47" xfId="0" applyFont="1" applyBorder="1" applyAlignment="1">
      <alignment horizontal="left" wrapText="1"/>
    </xf>
    <xf numFmtId="0" fontId="29" fillId="0" borderId="47" xfId="0" applyFont="1" applyBorder="1" applyAlignment="1">
      <alignment horizontal="center" wrapText="1"/>
    </xf>
    <xf numFmtId="0" fontId="41" fillId="0" borderId="52" xfId="0" applyFont="1" applyBorder="1" applyAlignment="1">
      <alignment horizontal="center" wrapText="1"/>
    </xf>
    <xf numFmtId="0" fontId="29" fillId="0" borderId="52" xfId="0" applyFont="1" applyBorder="1" applyAlignment="1">
      <alignment horizontal="center" wrapText="1"/>
    </xf>
    <xf numFmtId="0" fontId="29" fillId="3" borderId="0" xfId="0" applyFont="1" applyFill="1" applyAlignment="1">
      <alignment horizontal="left" vertical="center"/>
    </xf>
    <xf numFmtId="0" fontId="29" fillId="0" borderId="47" xfId="0" applyFont="1" applyBorder="1" applyAlignment="1">
      <alignment horizontal="left" wrapText="1"/>
    </xf>
    <xf numFmtId="0" fontId="29" fillId="0" borderId="48" xfId="0" applyFont="1" applyBorder="1" applyAlignment="1">
      <alignment horizontal="left" wrapText="1"/>
    </xf>
    <xf numFmtId="0" fontId="27" fillId="0" borderId="41" xfId="0" applyFont="1" applyBorder="1" applyAlignment="1">
      <alignment horizontal="left" wrapText="1"/>
    </xf>
    <xf numFmtId="0" fontId="27" fillId="0" borderId="52" xfId="0" applyFont="1" applyBorder="1" applyAlignment="1">
      <alignment horizontal="left" wrapText="1"/>
    </xf>
    <xf numFmtId="0" fontId="40" fillId="0" borderId="0" xfId="0" applyFont="1" applyAlignment="1">
      <alignment horizontal="left" vertical="top" wrapText="1"/>
    </xf>
    <xf numFmtId="0" fontId="29" fillId="0" borderId="41" xfId="0" applyFont="1" applyBorder="1" applyAlignment="1">
      <alignment horizontal="center" wrapText="1"/>
    </xf>
    <xf numFmtId="0" fontId="27" fillId="0" borderId="0" xfId="0" applyFont="1" applyAlignment="1">
      <alignment horizontal="center"/>
    </xf>
    <xf numFmtId="0" fontId="27" fillId="0" borderId="0" xfId="0" applyFont="1" applyAlignment="1">
      <alignment horizontal="center" wrapText="1"/>
    </xf>
    <xf numFmtId="0" fontId="0" fillId="0" borderId="0" xfId="0" applyAlignment="1">
      <alignment horizontal="center" vertical="center" wrapText="1"/>
    </xf>
    <xf numFmtId="0" fontId="27" fillId="0" borderId="41" xfId="0" applyFont="1" applyBorder="1" applyAlignment="1">
      <alignment horizontal="center" wrapText="1"/>
    </xf>
    <xf numFmtId="0" fontId="27" fillId="0" borderId="52" xfId="0" applyFont="1" applyBorder="1" applyAlignment="1">
      <alignment horizontal="center" wrapText="1"/>
    </xf>
    <xf numFmtId="0" fontId="27" fillId="0" borderId="47" xfId="0" applyFont="1" applyBorder="1" applyAlignment="1">
      <alignment horizontal="center" wrapText="1"/>
    </xf>
    <xf numFmtId="0" fontId="27" fillId="0" borderId="31" xfId="0" applyFont="1" applyBorder="1" applyAlignment="1">
      <alignment horizontal="center" wrapText="1"/>
    </xf>
    <xf numFmtId="9" fontId="27" fillId="0" borderId="39" xfId="1" applyFont="1" applyBorder="1" applyAlignment="1">
      <alignment horizontal="center"/>
    </xf>
    <xf numFmtId="0" fontId="27" fillId="0" borderId="31" xfId="0" applyFont="1" applyBorder="1" applyAlignment="1">
      <alignment horizontal="center"/>
    </xf>
    <xf numFmtId="9" fontId="27" fillId="0" borderId="39" xfId="1" applyFont="1" applyBorder="1" applyAlignment="1">
      <alignment horizontal="center" vertical="center"/>
    </xf>
    <xf numFmtId="9" fontId="27" fillId="0" borderId="31" xfId="1" applyFont="1" applyBorder="1" applyAlignment="1">
      <alignment horizontal="center" vertical="center"/>
    </xf>
    <xf numFmtId="0" fontId="8" fillId="0" borderId="9" xfId="0" applyFont="1" applyBorder="1" applyAlignment="1">
      <alignment horizontal="center" wrapText="1"/>
    </xf>
    <xf numFmtId="0" fontId="8" fillId="0" borderId="18" xfId="0" applyFont="1" applyBorder="1" applyAlignment="1">
      <alignment horizontal="center" wrapText="1"/>
    </xf>
    <xf numFmtId="0" fontId="8" fillId="0" borderId="14" xfId="0" applyFont="1" applyBorder="1" applyAlignment="1">
      <alignment horizontal="center" wrapText="1"/>
    </xf>
    <xf numFmtId="0" fontId="8" fillId="2" borderId="9" xfId="0" applyFont="1" applyFill="1" applyBorder="1" applyAlignment="1">
      <alignment horizontal="center" wrapText="1"/>
    </xf>
    <xf numFmtId="0" fontId="8" fillId="2" borderId="15" xfId="0" applyFont="1" applyFill="1" applyBorder="1" applyAlignment="1">
      <alignment horizontal="center" wrapText="1"/>
    </xf>
    <xf numFmtId="0" fontId="8" fillId="2" borderId="18" xfId="0" applyFont="1" applyFill="1" applyBorder="1" applyAlignment="1">
      <alignment horizontal="center" wrapText="1"/>
    </xf>
    <xf numFmtId="0" fontId="8" fillId="2" borderId="16" xfId="0" applyFont="1" applyFill="1" applyBorder="1" applyAlignment="1">
      <alignment horizontal="center" wrapText="1"/>
    </xf>
    <xf numFmtId="0" fontId="8" fillId="0" borderId="16" xfId="0" applyFont="1" applyBorder="1" applyAlignment="1">
      <alignment horizontal="center" wrapText="1"/>
    </xf>
    <xf numFmtId="0" fontId="8" fillId="0" borderId="15" xfId="0" applyFont="1" applyBorder="1" applyAlignment="1">
      <alignment horizontal="center" wrapText="1"/>
    </xf>
    <xf numFmtId="0" fontId="8" fillId="0" borderId="26" xfId="0" applyFont="1" applyBorder="1" applyAlignment="1">
      <alignment horizontal="center" wrapText="1"/>
    </xf>
    <xf numFmtId="0" fontId="6" fillId="0" borderId="0" xfId="0" applyFont="1" applyAlignment="1">
      <alignment horizontal="left" vertical="top" wrapText="1"/>
    </xf>
    <xf numFmtId="0" fontId="24" fillId="0" borderId="12" xfId="0" applyFont="1" applyBorder="1" applyAlignment="1">
      <alignment horizontal="center" vertical="center" wrapText="1"/>
    </xf>
    <xf numFmtId="0" fontId="24" fillId="0" borderId="0" xfId="0" applyFont="1" applyAlignment="1">
      <alignment horizontal="center" vertical="center" wrapText="1"/>
    </xf>
    <xf numFmtId="0" fontId="7" fillId="0" borderId="23" xfId="1" applyNumberFormat="1" applyFont="1" applyBorder="1" applyAlignment="1">
      <alignment horizontal="center" wrapText="1"/>
    </xf>
    <xf numFmtId="0" fontId="8" fillId="2" borderId="14" xfId="0" applyFont="1" applyFill="1" applyBorder="1" applyAlignment="1">
      <alignment horizontal="center" wrapText="1"/>
    </xf>
    <xf numFmtId="0" fontId="5" fillId="0" borderId="0" xfId="3" applyAlignment="1">
      <alignment horizontal="left" vertical="center" wrapText="1"/>
    </xf>
    <xf numFmtId="0" fontId="15" fillId="8" borderId="0" xfId="0" applyFont="1" applyFill="1" applyAlignment="1">
      <alignment horizontal="left" vertical="center"/>
    </xf>
  </cellXfs>
  <cellStyles count="7">
    <cellStyle name="Komma" xfId="6" builtinId="3"/>
    <cellStyle name="Link" xfId="5" builtinId="8"/>
    <cellStyle name="Normal 3" xfId="3" xr:uid="{00000000-0005-0000-0000-000000000000}"/>
    <cellStyle name="Prozent" xfId="1" builtinId="5"/>
    <cellStyle name="Standard" xfId="0" builtinId="0"/>
    <cellStyle name="Standard 2" xfId="2" xr:uid="{00000000-0005-0000-0000-000003000000}"/>
    <cellStyle name="Standard 2 2" xfId="4" xr:uid="{00000000-0005-0000-0000-00000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5113E631-58C7-4B82-9ED7-68CB1E1D66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114300" y="226695"/>
          <a:ext cx="762000" cy="71518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2F2C837A-3319-453B-A8C7-5C6EC6DD9F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234950" y="236220"/>
          <a:ext cx="762000" cy="7151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35A80D30-401E-4CDE-AA33-AF0FF02202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234950" y="236220"/>
          <a:ext cx="762000" cy="715187"/>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1.group/wp-content/uploads/sites/6/2024/02/Analyst-FS-Q4-2023_update_website.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02B4-D76F-4BBD-A4D4-E9064294950E}">
  <sheetPr>
    <tabColor rgb="FF00B050"/>
  </sheetPr>
  <dimension ref="A2:BC247"/>
  <sheetViews>
    <sheetView tabSelected="1" zoomScale="80" zoomScaleNormal="80" workbookViewId="0">
      <selection activeCell="AR71" sqref="AR71"/>
    </sheetView>
  </sheetViews>
  <sheetFormatPr baseColWidth="10" defaultColWidth="11" defaultRowHeight="11.5" x14ac:dyDescent="0.25"/>
  <cols>
    <col min="1" max="1" width="24.6328125" customWidth="1"/>
    <col min="2" max="6" width="12.453125" bestFit="1" customWidth="1"/>
    <col min="7" max="9" width="11.08984375" bestFit="1" customWidth="1"/>
    <col min="10" max="12" width="11.453125" bestFit="1" customWidth="1"/>
    <col min="13" max="13" width="11.08984375" bestFit="1" customWidth="1"/>
    <col min="14" max="21" width="11" bestFit="1" customWidth="1"/>
    <col min="22" max="26" width="11" customWidth="1"/>
  </cols>
  <sheetData>
    <row r="2" spans="1:31" ht="12" x14ac:dyDescent="0.25">
      <c r="A2" s="389" t="s">
        <v>0</v>
      </c>
      <c r="B2" s="389"/>
      <c r="C2" s="389"/>
      <c r="D2" s="389"/>
      <c r="E2" s="389"/>
      <c r="F2" s="389"/>
      <c r="G2" s="389"/>
      <c r="H2" s="389"/>
      <c r="I2" s="389"/>
      <c r="J2" s="389"/>
      <c r="K2" s="389"/>
      <c r="L2" s="389"/>
      <c r="M2" s="389"/>
      <c r="N2" s="389"/>
      <c r="O2" s="389"/>
      <c r="P2" s="389"/>
      <c r="Q2" s="138"/>
      <c r="R2" s="138"/>
      <c r="S2" s="138"/>
      <c r="T2" s="138"/>
      <c r="U2" s="138"/>
      <c r="V2" s="138"/>
      <c r="W2" s="138"/>
      <c r="X2" s="138"/>
      <c r="Y2" s="138"/>
      <c r="Z2" s="138"/>
      <c r="AA2" s="138"/>
      <c r="AB2" s="138"/>
      <c r="AC2" s="138"/>
      <c r="AD2" s="138"/>
      <c r="AE2" s="138"/>
    </row>
    <row r="3" spans="1:31" ht="12" x14ac:dyDescent="0.25">
      <c r="A3" s="389"/>
      <c r="B3" s="389"/>
      <c r="C3" s="389"/>
      <c r="D3" s="389"/>
      <c r="E3" s="389"/>
      <c r="F3" s="389"/>
      <c r="G3" s="389"/>
      <c r="H3" s="389"/>
      <c r="I3" s="389"/>
      <c r="J3" s="389"/>
      <c r="K3" s="389"/>
      <c r="L3" s="389"/>
      <c r="M3" s="389"/>
      <c r="N3" s="389"/>
      <c r="O3" s="389"/>
      <c r="P3" s="389"/>
      <c r="Q3" s="138"/>
      <c r="R3" s="138"/>
      <c r="S3" s="138"/>
      <c r="T3" s="138"/>
      <c r="U3" s="138"/>
      <c r="V3" s="138"/>
      <c r="W3" s="138"/>
      <c r="X3" s="138"/>
      <c r="Y3" s="138"/>
      <c r="Z3" s="138"/>
      <c r="AA3" s="138"/>
      <c r="AB3" s="138"/>
      <c r="AC3" s="138"/>
      <c r="AD3" s="138"/>
      <c r="AE3" s="138"/>
    </row>
    <row r="4" spans="1:31" ht="12" x14ac:dyDescent="0.25">
      <c r="A4" s="389"/>
      <c r="B4" s="389"/>
      <c r="C4" s="389"/>
      <c r="D4" s="389"/>
      <c r="E4" s="389"/>
      <c r="F4" s="389"/>
      <c r="G4" s="389"/>
      <c r="H4" s="389"/>
      <c r="I4" s="389"/>
      <c r="J4" s="389"/>
      <c r="K4" s="389"/>
      <c r="L4" s="389"/>
      <c r="M4" s="389"/>
      <c r="N4" s="389"/>
      <c r="O4" s="389"/>
      <c r="P4" s="389"/>
      <c r="Q4" s="138"/>
      <c r="R4" s="138"/>
      <c r="S4" s="138"/>
      <c r="T4" s="138"/>
      <c r="U4" s="138"/>
      <c r="V4" s="138"/>
      <c r="W4" s="138"/>
      <c r="X4" s="138"/>
      <c r="Y4" s="138"/>
      <c r="Z4" s="138"/>
      <c r="AA4" s="138"/>
      <c r="AB4" s="138"/>
      <c r="AC4" s="138"/>
      <c r="AD4" s="138"/>
      <c r="AE4" s="138"/>
    </row>
    <row r="5" spans="1:31" ht="12" x14ac:dyDescent="0.25">
      <c r="A5" s="389"/>
      <c r="B5" s="389"/>
      <c r="C5" s="389"/>
      <c r="D5" s="389"/>
      <c r="E5" s="389"/>
      <c r="F5" s="389"/>
      <c r="G5" s="389"/>
      <c r="H5" s="389"/>
      <c r="I5" s="389"/>
      <c r="J5" s="389"/>
      <c r="K5" s="389"/>
      <c r="L5" s="389"/>
      <c r="M5" s="389"/>
      <c r="N5" s="389"/>
      <c r="O5" s="389"/>
      <c r="P5" s="389"/>
      <c r="Q5" s="138"/>
      <c r="R5" s="138"/>
      <c r="S5" s="138"/>
      <c r="T5" s="138"/>
      <c r="U5" s="138"/>
      <c r="V5" s="138"/>
      <c r="W5" s="138"/>
      <c r="X5" s="138"/>
      <c r="Y5" s="138"/>
      <c r="Z5" s="138"/>
      <c r="AA5" s="138"/>
      <c r="AB5" s="138"/>
      <c r="AC5" s="138"/>
      <c r="AD5" s="138"/>
      <c r="AE5" s="138"/>
    </row>
    <row r="6" spans="1:31" ht="12" x14ac:dyDescent="0.25">
      <c r="A6" s="389"/>
      <c r="B6" s="389"/>
      <c r="C6" s="389"/>
      <c r="D6" s="389"/>
      <c r="E6" s="389"/>
      <c r="F6" s="389"/>
      <c r="G6" s="389"/>
      <c r="H6" s="389"/>
      <c r="I6" s="389"/>
      <c r="J6" s="389"/>
      <c r="K6" s="389"/>
      <c r="L6" s="389"/>
      <c r="M6" s="389"/>
      <c r="N6" s="389"/>
      <c r="O6" s="389"/>
      <c r="P6" s="389"/>
      <c r="Q6" s="138"/>
      <c r="R6" s="138"/>
      <c r="S6" s="138"/>
      <c r="T6" s="138"/>
      <c r="U6" s="138"/>
      <c r="V6" s="138"/>
      <c r="W6" s="138"/>
      <c r="X6" s="138"/>
      <c r="Y6" s="138"/>
      <c r="Z6" s="138"/>
      <c r="AA6" s="138"/>
      <c r="AB6" s="138"/>
      <c r="AC6" s="138"/>
      <c r="AD6" s="138"/>
      <c r="AE6" s="138"/>
    </row>
    <row r="7" spans="1:31" ht="12" x14ac:dyDescent="0.25">
      <c r="A7" s="389"/>
      <c r="B7" s="389"/>
      <c r="C7" s="389"/>
      <c r="D7" s="389"/>
      <c r="E7" s="389"/>
      <c r="F7" s="389"/>
      <c r="G7" s="389"/>
      <c r="H7" s="389"/>
      <c r="I7" s="389"/>
      <c r="J7" s="389"/>
      <c r="K7" s="389"/>
      <c r="L7" s="389"/>
      <c r="M7" s="389"/>
      <c r="N7" s="389"/>
      <c r="O7" s="389"/>
      <c r="P7" s="389"/>
      <c r="Q7" s="138"/>
      <c r="R7" s="138"/>
      <c r="S7" s="138"/>
      <c r="T7" s="138"/>
      <c r="U7" s="138"/>
      <c r="V7" s="138"/>
      <c r="W7" s="138"/>
      <c r="X7" s="138"/>
      <c r="Y7" s="138"/>
      <c r="Z7" s="138"/>
      <c r="AA7" s="138"/>
      <c r="AB7" s="138"/>
      <c r="AC7" s="138"/>
      <c r="AD7" s="138"/>
      <c r="AE7" s="138"/>
    </row>
    <row r="8" spans="1:31" ht="12" x14ac:dyDescent="0.25">
      <c r="A8" s="393" t="s">
        <v>179</v>
      </c>
      <c r="B8" s="394"/>
      <c r="C8" s="394"/>
      <c r="D8" s="394"/>
      <c r="E8" s="394"/>
      <c r="F8" s="394"/>
      <c r="G8" s="394"/>
      <c r="H8" s="394"/>
      <c r="I8" s="394"/>
      <c r="J8" s="394"/>
      <c r="K8" s="394"/>
      <c r="L8" s="394"/>
      <c r="M8" s="394"/>
      <c r="N8" s="394"/>
      <c r="O8" s="394"/>
      <c r="P8" s="394"/>
      <c r="Q8" s="138"/>
      <c r="R8" s="138"/>
      <c r="S8" s="138"/>
      <c r="T8" s="138"/>
      <c r="U8" s="138"/>
      <c r="V8" s="138"/>
      <c r="W8" s="138"/>
      <c r="X8" s="138"/>
      <c r="Y8" s="138"/>
      <c r="Z8" s="138"/>
      <c r="AA8" s="138"/>
      <c r="AB8" s="138"/>
      <c r="AC8" s="138"/>
      <c r="AD8" s="138"/>
      <c r="AE8" s="138"/>
    </row>
    <row r="9" spans="1:31" ht="12" x14ac:dyDescent="0.25">
      <c r="A9" s="394"/>
      <c r="B9" s="394"/>
      <c r="C9" s="394"/>
      <c r="D9" s="394"/>
      <c r="E9" s="394"/>
      <c r="F9" s="394"/>
      <c r="G9" s="394"/>
      <c r="H9" s="394"/>
      <c r="I9" s="394"/>
      <c r="J9" s="394"/>
      <c r="K9" s="394"/>
      <c r="L9" s="394"/>
      <c r="M9" s="394"/>
      <c r="N9" s="394"/>
      <c r="O9" s="394"/>
      <c r="P9" s="394"/>
      <c r="Q9" s="138"/>
      <c r="R9" s="138"/>
      <c r="S9" s="138"/>
      <c r="T9" s="138"/>
      <c r="U9" s="138"/>
      <c r="V9" s="138"/>
      <c r="W9" s="138"/>
      <c r="X9" s="138"/>
      <c r="Y9" s="138"/>
      <c r="Z9" s="138"/>
      <c r="AA9" s="138"/>
      <c r="AB9" s="138"/>
      <c r="AC9" s="138"/>
      <c r="AD9" s="138"/>
      <c r="AE9" s="138"/>
    </row>
    <row r="10" spans="1:31" ht="12" customHeight="1" x14ac:dyDescent="0.25">
      <c r="A10" s="392" t="s">
        <v>180</v>
      </c>
      <c r="B10" s="391"/>
      <c r="C10" s="391"/>
      <c r="D10" s="391"/>
      <c r="E10" s="391"/>
      <c r="F10" s="391"/>
      <c r="G10" s="391"/>
      <c r="H10" s="391"/>
      <c r="I10" s="391"/>
      <c r="J10" s="391"/>
      <c r="K10" s="391"/>
      <c r="L10" s="391"/>
      <c r="M10" s="391"/>
      <c r="N10" s="391"/>
      <c r="O10" s="391"/>
      <c r="P10" s="391"/>
      <c r="Q10" s="138"/>
      <c r="R10" s="138"/>
      <c r="S10" s="138"/>
      <c r="T10" s="138"/>
      <c r="U10" s="138"/>
      <c r="V10" s="138"/>
      <c r="W10" s="138"/>
      <c r="X10" s="138"/>
      <c r="Y10" s="138"/>
      <c r="Z10" s="138"/>
      <c r="AA10" s="138"/>
      <c r="AB10" s="138"/>
      <c r="AC10" s="138"/>
      <c r="AD10" s="138"/>
      <c r="AE10" s="138"/>
    </row>
    <row r="11" spans="1:31" ht="12" x14ac:dyDescent="0.25">
      <c r="A11" s="391"/>
      <c r="B11" s="391"/>
      <c r="C11" s="391"/>
      <c r="D11" s="391"/>
      <c r="E11" s="391"/>
      <c r="F11" s="391"/>
      <c r="G11" s="391"/>
      <c r="H11" s="391"/>
      <c r="I11" s="391"/>
      <c r="J11" s="391"/>
      <c r="K11" s="391"/>
      <c r="L11" s="391"/>
      <c r="M11" s="391"/>
      <c r="N11" s="391"/>
      <c r="O11" s="391"/>
      <c r="P11" s="391"/>
      <c r="Q11" s="138"/>
      <c r="R11" s="138"/>
      <c r="S11" s="138"/>
      <c r="T11" s="138"/>
      <c r="U11" s="138"/>
      <c r="V11" s="138"/>
      <c r="W11" s="138"/>
      <c r="X11" s="138"/>
      <c r="Y11" s="138"/>
      <c r="Z11" s="138"/>
      <c r="AA11" s="138"/>
      <c r="AB11" s="138"/>
      <c r="AC11" s="138"/>
      <c r="AD11" s="138"/>
      <c r="AE11" s="138"/>
    </row>
    <row r="12" spans="1:31" ht="12" x14ac:dyDescent="0.25">
      <c r="A12" s="391"/>
      <c r="B12" s="391"/>
      <c r="C12" s="391"/>
      <c r="D12" s="391"/>
      <c r="E12" s="391"/>
      <c r="F12" s="391"/>
      <c r="G12" s="391"/>
      <c r="H12" s="391"/>
      <c r="I12" s="391"/>
      <c r="J12" s="391"/>
      <c r="K12" s="391"/>
      <c r="L12" s="391"/>
      <c r="M12" s="391"/>
      <c r="N12" s="391"/>
      <c r="O12" s="391"/>
      <c r="P12" s="391"/>
      <c r="Q12" s="138"/>
      <c r="R12" s="138"/>
      <c r="S12" s="138"/>
      <c r="T12" s="138"/>
      <c r="U12" s="138"/>
      <c r="V12" s="138"/>
      <c r="W12" s="138"/>
      <c r="X12" s="138"/>
      <c r="Y12" s="138"/>
      <c r="Z12" s="138"/>
      <c r="AA12" s="138"/>
      <c r="AB12" s="138"/>
      <c r="AC12" s="138"/>
      <c r="AD12" s="138"/>
      <c r="AE12" s="138"/>
    </row>
    <row r="13" spans="1:31" ht="11.5" customHeight="1" x14ac:dyDescent="0.25">
      <c r="A13" s="391" t="s">
        <v>177</v>
      </c>
      <c r="B13" s="391"/>
      <c r="C13" s="391"/>
      <c r="D13" s="391"/>
      <c r="E13" s="391"/>
      <c r="F13" s="391"/>
      <c r="G13" s="391"/>
      <c r="H13" s="391"/>
      <c r="I13" s="391"/>
      <c r="J13" s="391"/>
      <c r="K13" s="391"/>
      <c r="L13" s="391"/>
      <c r="M13" s="391"/>
      <c r="N13" s="391"/>
      <c r="O13" s="391"/>
      <c r="P13" s="391"/>
    </row>
    <row r="14" spans="1:31" ht="11.5" customHeight="1" x14ac:dyDescent="0.25">
      <c r="A14" s="391"/>
      <c r="B14" s="391"/>
      <c r="C14" s="391"/>
      <c r="D14" s="391"/>
      <c r="E14" s="391"/>
      <c r="F14" s="391"/>
      <c r="G14" s="391"/>
      <c r="H14" s="391"/>
      <c r="I14" s="391"/>
      <c r="J14" s="391"/>
      <c r="K14" s="391"/>
      <c r="L14" s="391"/>
      <c r="M14" s="391"/>
      <c r="N14" s="391"/>
      <c r="O14" s="391"/>
      <c r="P14" s="391"/>
    </row>
    <row r="15" spans="1:31" ht="12" customHeight="1" x14ac:dyDescent="0.25">
      <c r="A15" s="391"/>
      <c r="B15" s="391"/>
      <c r="C15" s="391"/>
      <c r="D15" s="391"/>
      <c r="E15" s="391"/>
      <c r="F15" s="391"/>
      <c r="G15" s="391"/>
      <c r="H15" s="391"/>
      <c r="I15" s="391"/>
      <c r="J15" s="391"/>
      <c r="K15" s="391"/>
      <c r="L15" s="391"/>
      <c r="M15" s="391"/>
      <c r="N15" s="391"/>
      <c r="O15" s="391"/>
      <c r="P15" s="391"/>
    </row>
    <row r="16" spans="1:31" ht="12.5" x14ac:dyDescent="0.35">
      <c r="A16" s="139" t="s">
        <v>178</v>
      </c>
      <c r="B16" s="140"/>
      <c r="C16" s="140"/>
      <c r="D16" s="140"/>
      <c r="E16" s="140"/>
      <c r="F16" s="140"/>
      <c r="G16" s="140"/>
      <c r="H16" s="140"/>
    </row>
    <row r="17" spans="1:31" ht="12.5" x14ac:dyDescent="0.35">
      <c r="A17" s="139"/>
      <c r="B17" s="140"/>
      <c r="C17" s="140"/>
      <c r="D17" s="140"/>
      <c r="E17" s="140"/>
      <c r="F17" s="140"/>
      <c r="G17" s="140"/>
      <c r="H17" s="140"/>
    </row>
    <row r="18" spans="1:31" ht="20.5" x14ac:dyDescent="0.45">
      <c r="A18" s="141" t="s">
        <v>2</v>
      </c>
      <c r="B18" s="140"/>
      <c r="C18" s="140"/>
      <c r="D18" s="140"/>
      <c r="E18" s="140"/>
      <c r="F18" s="140"/>
      <c r="G18" s="140"/>
      <c r="H18" s="140"/>
    </row>
    <row r="20" spans="1:31" ht="19" x14ac:dyDescent="0.45">
      <c r="A20" s="142" t="s">
        <v>3</v>
      </c>
      <c r="B20" s="140"/>
      <c r="C20" s="140"/>
      <c r="D20" s="140"/>
      <c r="E20" s="140"/>
      <c r="F20" s="140"/>
      <c r="G20" s="140"/>
      <c r="H20" s="140"/>
    </row>
    <row r="21" spans="1:31" ht="15.5" x14ac:dyDescent="0.25">
      <c r="A21" s="143" t="s">
        <v>4</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row>
    <row r="22" spans="1:31" ht="13.5" x14ac:dyDescent="0.35">
      <c r="A22" s="145"/>
      <c r="B22" s="390" t="s">
        <v>5</v>
      </c>
      <c r="C22" s="390"/>
      <c r="D22" s="390"/>
      <c r="E22" s="390"/>
      <c r="F22" s="390"/>
      <c r="G22" s="390"/>
      <c r="H22" s="388" t="s">
        <v>6</v>
      </c>
      <c r="I22" s="388"/>
      <c r="J22" s="388"/>
      <c r="K22" s="388"/>
      <c r="L22" s="388"/>
      <c r="M22" s="388"/>
      <c r="N22" s="388" t="s">
        <v>7</v>
      </c>
      <c r="O22" s="388"/>
      <c r="P22" s="388"/>
      <c r="Q22" s="388"/>
      <c r="R22" s="388"/>
      <c r="S22" s="388"/>
      <c r="T22" s="388" t="s">
        <v>8</v>
      </c>
      <c r="U22" s="388"/>
      <c r="V22" s="388"/>
      <c r="W22" s="388"/>
      <c r="X22" s="388"/>
      <c r="Y22" s="388"/>
      <c r="Z22" s="388" t="s">
        <v>9</v>
      </c>
      <c r="AA22" s="388"/>
      <c r="AB22" s="388"/>
      <c r="AC22" s="388"/>
      <c r="AD22" s="388"/>
      <c r="AE22" s="388"/>
    </row>
    <row r="23" spans="1:31" ht="40.5" x14ac:dyDescent="0.35">
      <c r="A23" s="146"/>
      <c r="B23" s="147">
        <v>2019</v>
      </c>
      <c r="C23" s="147">
        <v>2020</v>
      </c>
      <c r="D23" s="147">
        <v>2021</v>
      </c>
      <c r="E23" s="147">
        <v>2022</v>
      </c>
      <c r="F23" s="147">
        <v>2023</v>
      </c>
      <c r="G23" s="148" t="s">
        <v>10</v>
      </c>
      <c r="H23" s="149">
        <v>2019</v>
      </c>
      <c r="I23" s="150">
        <v>2020</v>
      </c>
      <c r="J23" s="150">
        <v>2021</v>
      </c>
      <c r="K23" s="150">
        <v>2022</v>
      </c>
      <c r="L23" s="150">
        <v>2023</v>
      </c>
      <c r="M23" s="151" t="s">
        <v>10</v>
      </c>
      <c r="N23" s="149">
        <v>2019</v>
      </c>
      <c r="O23" s="150">
        <v>2020</v>
      </c>
      <c r="P23" s="150">
        <v>2021</v>
      </c>
      <c r="Q23" s="150">
        <v>2022</v>
      </c>
      <c r="R23" s="150">
        <v>2023</v>
      </c>
      <c r="S23" s="151" t="s">
        <v>10</v>
      </c>
      <c r="T23" s="149">
        <v>2019</v>
      </c>
      <c r="U23" s="150">
        <v>2020</v>
      </c>
      <c r="V23" s="150">
        <v>2021</v>
      </c>
      <c r="W23" s="150">
        <v>2022</v>
      </c>
      <c r="X23" s="150">
        <v>2023</v>
      </c>
      <c r="Y23" s="151" t="s">
        <v>10</v>
      </c>
      <c r="Z23" s="149">
        <v>2019</v>
      </c>
      <c r="AA23" s="150">
        <v>2020</v>
      </c>
      <c r="AB23" s="150">
        <v>2021</v>
      </c>
      <c r="AC23" s="150">
        <v>2022</v>
      </c>
      <c r="AD23" s="150">
        <v>2023</v>
      </c>
      <c r="AE23" s="150" t="s">
        <v>10</v>
      </c>
    </row>
    <row r="24" spans="1:31" ht="13.5" x14ac:dyDescent="0.35">
      <c r="A24" s="152" t="s">
        <v>11</v>
      </c>
      <c r="B24" s="153">
        <v>14892.290834000001</v>
      </c>
      <c r="C24" s="153">
        <v>15237.587164</v>
      </c>
      <c r="D24" s="153">
        <v>15279.3053594755</v>
      </c>
      <c r="E24" s="153">
        <v>15435.5383501369</v>
      </c>
      <c r="F24" s="153">
        <v>11944.074269500001</v>
      </c>
      <c r="G24" s="154">
        <f t="shared" ref="G24:G32" si="0">(F24-E24)/ABS(E24)</f>
        <v>-0.22619645660793766</v>
      </c>
      <c r="H24" s="153">
        <v>46952.925308999998</v>
      </c>
      <c r="I24" s="153">
        <v>38555.662869</v>
      </c>
      <c r="J24" s="153">
        <v>36809.149917999996</v>
      </c>
      <c r="K24" s="153">
        <v>36006.071299999996</v>
      </c>
      <c r="L24" s="153">
        <v>33156.010343000002</v>
      </c>
      <c r="M24" s="154">
        <f t="shared" ref="M24:M32" si="1">(L24-K24)/ABS(K24)</f>
        <v>-7.9155010643996437E-2</v>
      </c>
      <c r="N24" s="153">
        <v>309163.83722335898</v>
      </c>
      <c r="O24" s="153">
        <v>322752.88699999999</v>
      </c>
      <c r="P24" s="153">
        <v>350732.75559392001</v>
      </c>
      <c r="Q24" s="153">
        <v>363742.40700868599</v>
      </c>
      <c r="R24" s="153">
        <v>371144.777</v>
      </c>
      <c r="S24" s="154">
        <f t="shared" ref="S24:S32" si="2">(R24-Q24)/ABS(Q24)</f>
        <v>2.0350582853918515E-2</v>
      </c>
      <c r="T24" s="153">
        <v>29006.272000000001</v>
      </c>
      <c r="U24" s="153">
        <v>28454.468000000001</v>
      </c>
      <c r="V24" s="153">
        <v>26405.622364293402</v>
      </c>
      <c r="W24" s="153">
        <v>27562.445912466199</v>
      </c>
      <c r="X24" s="153">
        <v>24103.750050000002</v>
      </c>
      <c r="Y24" s="154">
        <f t="shared" ref="Y24:Y32" si="3">(X24-W24)/ABS(W24)</f>
        <v>-0.12548581041938173</v>
      </c>
      <c r="Z24" s="155">
        <v>400284.67736635898</v>
      </c>
      <c r="AA24" s="155">
        <v>405385.33503299998</v>
      </c>
      <c r="AB24" s="155">
        <v>429959.29945646098</v>
      </c>
      <c r="AC24" s="153">
        <v>443754.78377931897</v>
      </c>
      <c r="AD24" s="153">
        <v>441681.74766250001</v>
      </c>
      <c r="AE24" s="156">
        <f t="shared" ref="AE24:AE32" si="4">(AD24-AC24)/ABS(AC24)</f>
        <v>-4.6715803245287041E-3</v>
      </c>
    </row>
    <row r="25" spans="1:31" ht="13.5" x14ac:dyDescent="0.35">
      <c r="A25" s="157" t="s">
        <v>12</v>
      </c>
      <c r="B25" s="158">
        <v>4108.6016345999997</v>
      </c>
      <c r="C25" s="158">
        <v>2007.3932050000001</v>
      </c>
      <c r="D25" s="158">
        <v>1748.645317</v>
      </c>
      <c r="E25" s="158">
        <v>1490.5129883000002</v>
      </c>
      <c r="F25" s="158">
        <v>49.23</v>
      </c>
      <c r="G25" s="159">
        <f t="shared" si="0"/>
        <v>-0.96697110297834499</v>
      </c>
      <c r="H25" s="158">
        <v>11627.42313472</v>
      </c>
      <c r="I25" s="158">
        <v>11166.248681999999</v>
      </c>
      <c r="J25" s="158">
        <v>10918.666100999999</v>
      </c>
      <c r="K25" s="158">
        <v>11237.681288703001</v>
      </c>
      <c r="L25" s="158">
        <v>12903.51774653</v>
      </c>
      <c r="M25" s="159">
        <f t="shared" si="1"/>
        <v>0.14823667045101455</v>
      </c>
      <c r="N25" s="158">
        <v>119321.802</v>
      </c>
      <c r="O25" s="158">
        <v>126376.304</v>
      </c>
      <c r="P25" s="158">
        <v>130022.171</v>
      </c>
      <c r="Q25" s="158">
        <v>133216.00599999999</v>
      </c>
      <c r="R25" s="158">
        <v>139165.01644940002</v>
      </c>
      <c r="S25" s="159">
        <f t="shared" si="2"/>
        <v>4.4656874410422022E-2</v>
      </c>
      <c r="T25" s="158">
        <v>417.92066999999997</v>
      </c>
      <c r="U25" s="158">
        <v>302.30527918515196</v>
      </c>
      <c r="V25" s="158">
        <v>164.19</v>
      </c>
      <c r="W25" s="158">
        <v>190.34200000000001</v>
      </c>
      <c r="X25" s="158">
        <v>87.129000000000005</v>
      </c>
      <c r="Y25" s="159">
        <f t="shared" si="3"/>
        <v>-0.54225026531191223</v>
      </c>
      <c r="Z25" s="155">
        <v>135510.64743931999</v>
      </c>
      <c r="AA25" s="155">
        <v>139887.62025618501</v>
      </c>
      <c r="AB25" s="155">
        <v>142890.60041800002</v>
      </c>
      <c r="AC25" s="158">
        <v>146937.482277003</v>
      </c>
      <c r="AD25" s="158">
        <v>154706.79319593002</v>
      </c>
      <c r="AE25" s="160">
        <f t="shared" si="4"/>
        <v>5.2874942448520389E-2</v>
      </c>
    </row>
    <row r="26" spans="1:31" ht="13.5" x14ac:dyDescent="0.35">
      <c r="A26" s="157" t="s">
        <v>13</v>
      </c>
      <c r="B26" s="158">
        <v>4444.3186339999993</v>
      </c>
      <c r="C26" s="158">
        <v>3422.1143906000002</v>
      </c>
      <c r="D26" s="158">
        <v>3733.432272</v>
      </c>
      <c r="E26" s="158">
        <v>2728.5401569999999</v>
      </c>
      <c r="F26" s="158">
        <v>2218.707637</v>
      </c>
      <c r="G26" s="159">
        <f t="shared" si="0"/>
        <v>-0.18685175612755328</v>
      </c>
      <c r="H26" s="158">
        <v>6024.987932</v>
      </c>
      <c r="I26" s="158">
        <v>5647.9191515300008</v>
      </c>
      <c r="J26" s="158">
        <v>6240.1531658399999</v>
      </c>
      <c r="K26" s="158">
        <v>6824.7869698799996</v>
      </c>
      <c r="L26" s="158">
        <v>7340.3492369999994</v>
      </c>
      <c r="M26" s="159">
        <f t="shared" si="1"/>
        <v>7.5542616845821489E-2</v>
      </c>
      <c r="N26" s="158">
        <v>83150.721000000005</v>
      </c>
      <c r="O26" s="158">
        <v>85269.3</v>
      </c>
      <c r="P26" s="158">
        <v>89541.195000000007</v>
      </c>
      <c r="Q26" s="158">
        <v>88179.255783061701</v>
      </c>
      <c r="R26" s="158">
        <v>81540.396999999997</v>
      </c>
      <c r="S26" s="159">
        <f t="shared" si="2"/>
        <v>-7.5288215171543299E-2</v>
      </c>
      <c r="T26" s="158">
        <v>3437.0619999999999</v>
      </c>
      <c r="U26" s="158">
        <v>2845.2510000000002</v>
      </c>
      <c r="V26" s="158">
        <v>3385.0140000000001</v>
      </c>
      <c r="W26" s="158">
        <v>3098.0810000000001</v>
      </c>
      <c r="X26" s="158">
        <v>2609.2820000000002</v>
      </c>
      <c r="Y26" s="159">
        <f t="shared" si="3"/>
        <v>-0.15777476444289221</v>
      </c>
      <c r="Z26" s="155">
        <v>97185.192565999998</v>
      </c>
      <c r="AA26" s="155">
        <v>97386.253542129998</v>
      </c>
      <c r="AB26" s="155">
        <v>103152.84643783999</v>
      </c>
      <c r="AC26" s="158">
        <v>101088.312909942</v>
      </c>
      <c r="AD26" s="158">
        <v>94257.293873999995</v>
      </c>
      <c r="AE26" s="160">
        <f t="shared" si="4"/>
        <v>-6.7574765463022976E-2</v>
      </c>
    </row>
    <row r="27" spans="1:31" ht="13.5" x14ac:dyDescent="0.35">
      <c r="A27" s="157" t="s">
        <v>14</v>
      </c>
      <c r="B27" s="158">
        <v>2400.5295090999998</v>
      </c>
      <c r="C27" s="158">
        <v>2205.1311880000003</v>
      </c>
      <c r="D27" s="158">
        <v>2148.2694330000004</v>
      </c>
      <c r="E27" s="158">
        <v>2470.095652</v>
      </c>
      <c r="F27" s="158">
        <v>2158.5014621999999</v>
      </c>
      <c r="G27" s="159">
        <f t="shared" si="0"/>
        <v>-0.12614660875489048</v>
      </c>
      <c r="H27" s="158">
        <v>4495.3575860800001</v>
      </c>
      <c r="I27" s="158">
        <v>5325.6375828600003</v>
      </c>
      <c r="J27" s="158">
        <v>5057.0188031600001</v>
      </c>
      <c r="K27" s="158">
        <v>4661.9611649999997</v>
      </c>
      <c r="L27" s="158">
        <v>4166.8972806100001</v>
      </c>
      <c r="M27" s="159">
        <f t="shared" si="1"/>
        <v>-0.10619219398624048</v>
      </c>
      <c r="N27" s="158">
        <v>91352</v>
      </c>
      <c r="O27" s="158">
        <v>95310.126000000004</v>
      </c>
      <c r="P27" s="158">
        <v>95697.620999999999</v>
      </c>
      <c r="Q27" s="158">
        <v>91678.638000000006</v>
      </c>
      <c r="R27" s="158">
        <v>94660.808000000005</v>
      </c>
      <c r="S27" s="159">
        <f t="shared" si="2"/>
        <v>3.2528515530520843E-2</v>
      </c>
      <c r="T27" s="158">
        <v>3768.12</v>
      </c>
      <c r="U27" s="158">
        <v>3039.1509999999998</v>
      </c>
      <c r="V27" s="158">
        <v>3712.2959999999998</v>
      </c>
      <c r="W27" s="158">
        <v>3233.14</v>
      </c>
      <c r="X27" s="158">
        <v>2858.654</v>
      </c>
      <c r="Y27" s="159">
        <f t="shared" si="3"/>
        <v>-0.11582733812949637</v>
      </c>
      <c r="Z27" s="155">
        <v>102016.00709518</v>
      </c>
      <c r="AA27" s="155">
        <v>105880.04577086</v>
      </c>
      <c r="AB27" s="155">
        <v>106615.20523615999</v>
      </c>
      <c r="AC27" s="158">
        <v>102043.834817</v>
      </c>
      <c r="AD27" s="158">
        <v>103882.79974280999</v>
      </c>
      <c r="AE27" s="160">
        <f t="shared" si="4"/>
        <v>1.8021323180453758E-2</v>
      </c>
    </row>
    <row r="28" spans="1:31" ht="13.5" x14ac:dyDescent="0.35">
      <c r="A28" s="157" t="s">
        <v>15</v>
      </c>
      <c r="B28" s="158">
        <v>0</v>
      </c>
      <c r="C28" s="158">
        <v>0</v>
      </c>
      <c r="D28" s="158">
        <v>0.52985000000000004</v>
      </c>
      <c r="E28" s="158">
        <v>0.47686499999999998</v>
      </c>
      <c r="F28" s="158">
        <v>1.7485050000000002</v>
      </c>
      <c r="G28" s="159">
        <f t="shared" si="0"/>
        <v>2.666666666666667</v>
      </c>
      <c r="H28" s="158">
        <v>1659.506967</v>
      </c>
      <c r="I28" s="158">
        <v>1314.5626499999998</v>
      </c>
      <c r="J28" s="158">
        <v>1180.1613990000001</v>
      </c>
      <c r="K28" s="158">
        <v>1577.6207429999999</v>
      </c>
      <c r="L28" s="158">
        <v>1669.1455039999998</v>
      </c>
      <c r="M28" s="159">
        <f t="shared" si="1"/>
        <v>5.801442546068241E-2</v>
      </c>
      <c r="N28" s="158">
        <v>32240.909</v>
      </c>
      <c r="O28" s="158">
        <v>33811.423999999999</v>
      </c>
      <c r="P28" s="158">
        <v>36017.296999999999</v>
      </c>
      <c r="Q28" s="158">
        <v>41337.175000000003</v>
      </c>
      <c r="R28" s="158">
        <v>42730.275999999998</v>
      </c>
      <c r="S28" s="159">
        <f t="shared" si="2"/>
        <v>3.3700924168136671E-2</v>
      </c>
      <c r="T28" s="158">
        <v>289.39600000000002</v>
      </c>
      <c r="U28" s="158">
        <v>277.15600000000001</v>
      </c>
      <c r="V28" s="158">
        <v>325.78399999999999</v>
      </c>
      <c r="W28" s="158">
        <v>298.28899999999999</v>
      </c>
      <c r="X28" s="158">
        <v>299.58509000000004</v>
      </c>
      <c r="Y28" s="159">
        <f t="shared" si="3"/>
        <v>4.3450814478577801E-3</v>
      </c>
      <c r="Z28" s="155">
        <v>34197.107967000004</v>
      </c>
      <c r="AA28" s="155">
        <v>35405.307649999995</v>
      </c>
      <c r="AB28" s="155">
        <v>37525.900248999998</v>
      </c>
      <c r="AC28" s="158">
        <v>43225.519008000003</v>
      </c>
      <c r="AD28" s="158">
        <v>44712.818098999996</v>
      </c>
      <c r="AE28" s="160">
        <f t="shared" si="4"/>
        <v>3.4407894344188908E-2</v>
      </c>
    </row>
    <row r="29" spans="1:31" ht="13.5" x14ac:dyDescent="0.35">
      <c r="A29" s="157" t="s">
        <v>16</v>
      </c>
      <c r="B29" s="158">
        <v>1002.761</v>
      </c>
      <c r="C29" s="158">
        <v>978.58866518519801</v>
      </c>
      <c r="D29" s="158">
        <v>1223.0862999999999</v>
      </c>
      <c r="E29" s="158">
        <v>2281.5856843659999</v>
      </c>
      <c r="F29" s="158">
        <v>2438.7776581899998</v>
      </c>
      <c r="G29" s="159">
        <f t="shared" si="0"/>
        <v>6.8895932728329654E-2</v>
      </c>
      <c r="H29" s="158">
        <v>3139.7967241000001</v>
      </c>
      <c r="I29" s="158">
        <v>2665.3294007030599</v>
      </c>
      <c r="J29" s="158">
        <v>2797.6891889999997</v>
      </c>
      <c r="K29" s="158">
        <v>3610.279862204</v>
      </c>
      <c r="L29" s="158">
        <v>3357.0318790000001</v>
      </c>
      <c r="M29" s="159">
        <f t="shared" si="1"/>
        <v>-7.014635786417879E-2</v>
      </c>
      <c r="N29" s="158">
        <v>62473.440000000002</v>
      </c>
      <c r="O29" s="158">
        <v>64357.302000000003</v>
      </c>
      <c r="P29" s="158">
        <v>66500.650999999998</v>
      </c>
      <c r="Q29" s="158">
        <v>74141.520999999993</v>
      </c>
      <c r="R29" s="158">
        <v>76361.644</v>
      </c>
      <c r="S29" s="159">
        <f t="shared" si="2"/>
        <v>2.9944395125101452E-2</v>
      </c>
      <c r="T29" s="158">
        <v>219.47300000000001</v>
      </c>
      <c r="U29" s="158">
        <v>218.36323284118097</v>
      </c>
      <c r="V29" s="158">
        <v>286.91899999999998</v>
      </c>
      <c r="W29" s="158">
        <v>224.80199999999999</v>
      </c>
      <c r="X29" s="158">
        <v>174.43100000000001</v>
      </c>
      <c r="Y29" s="159">
        <f t="shared" si="3"/>
        <v>-0.22406829120737351</v>
      </c>
      <c r="Z29" s="155">
        <v>66840.170724099997</v>
      </c>
      <c r="AA29" s="155">
        <v>68224.28329872941</v>
      </c>
      <c r="AB29" s="155">
        <v>70812.945488999991</v>
      </c>
      <c r="AC29" s="158">
        <v>80265.793546569999</v>
      </c>
      <c r="AD29" s="158">
        <v>83824.31253719001</v>
      </c>
      <c r="AE29" s="160">
        <f t="shared" si="4"/>
        <v>4.4334190610790726E-2</v>
      </c>
    </row>
    <row r="30" spans="1:31" ht="13.5" x14ac:dyDescent="0.35">
      <c r="A30" s="161" t="s">
        <v>17</v>
      </c>
      <c r="B30" s="158">
        <v>1978.173781</v>
      </c>
      <c r="C30" s="158">
        <v>1795.02583</v>
      </c>
      <c r="D30" s="158">
        <v>1038.3046569999999</v>
      </c>
      <c r="E30" s="158">
        <v>1228.5737919999999</v>
      </c>
      <c r="F30" s="158">
        <v>943.26016400000003</v>
      </c>
      <c r="G30" s="159">
        <f t="shared" si="0"/>
        <v>-0.2322315760419541</v>
      </c>
      <c r="H30" s="158">
        <v>2490.426121</v>
      </c>
      <c r="I30" s="158">
        <v>2391.7949269999999</v>
      </c>
      <c r="J30" s="158">
        <v>2428.8041990000002</v>
      </c>
      <c r="K30" s="158">
        <v>2481.7191170000001</v>
      </c>
      <c r="L30" s="158">
        <v>2947.009916</v>
      </c>
      <c r="M30" s="159">
        <f t="shared" si="1"/>
        <v>0.18748729290624225</v>
      </c>
      <c r="N30" s="158">
        <v>30844</v>
      </c>
      <c r="O30" s="158">
        <v>32000</v>
      </c>
      <c r="P30" s="158">
        <v>33536</v>
      </c>
      <c r="Q30" s="158">
        <v>28168.005277171502</v>
      </c>
      <c r="R30" s="158">
        <v>31169.74135</v>
      </c>
      <c r="S30" s="159">
        <f t="shared" si="2"/>
        <v>0.10656544697757592</v>
      </c>
      <c r="T30" s="158">
        <v>0</v>
      </c>
      <c r="U30" s="158">
        <v>0</v>
      </c>
      <c r="V30" s="158">
        <v>0</v>
      </c>
      <c r="W30" s="158">
        <v>0</v>
      </c>
      <c r="X30" s="158">
        <v>0</v>
      </c>
      <c r="Y30" s="159" t="s">
        <v>18</v>
      </c>
      <c r="Z30" s="155">
        <v>35335.959902000002</v>
      </c>
      <c r="AA30" s="155">
        <v>36198.230756999998</v>
      </c>
      <c r="AB30" s="155">
        <v>37013.749856000002</v>
      </c>
      <c r="AC30" s="158">
        <v>31911.308186171496</v>
      </c>
      <c r="AD30" s="158">
        <v>35281.501429999997</v>
      </c>
      <c r="AE30" s="160">
        <f t="shared" si="4"/>
        <v>0.10561125304442849</v>
      </c>
    </row>
    <row r="31" spans="1:31" ht="13.5" x14ac:dyDescent="0.25">
      <c r="A31" s="162" t="s">
        <v>19</v>
      </c>
      <c r="B31" s="163">
        <v>0</v>
      </c>
      <c r="C31" s="163">
        <v>0</v>
      </c>
      <c r="D31" s="163">
        <v>0</v>
      </c>
      <c r="E31" s="163">
        <v>0</v>
      </c>
      <c r="F31" s="163">
        <v>0</v>
      </c>
      <c r="G31" s="164" t="s">
        <v>18</v>
      </c>
      <c r="H31" s="163">
        <v>463.141783171714</v>
      </c>
      <c r="I31" s="163">
        <v>175.843764854266</v>
      </c>
      <c r="J31" s="163">
        <v>73.07621816000001</v>
      </c>
      <c r="K31" s="163">
        <v>191.07897</v>
      </c>
      <c r="L31" s="163">
        <v>245.10915754999999</v>
      </c>
      <c r="M31" s="165">
        <f t="shared" si="1"/>
        <v>0.28276365290225292</v>
      </c>
      <c r="N31" s="163">
        <v>658.21</v>
      </c>
      <c r="O31" s="163">
        <v>729.34100000000001</v>
      </c>
      <c r="P31" s="163">
        <v>812.48699999999997</v>
      </c>
      <c r="Q31" s="163">
        <v>1248.4070988828501</v>
      </c>
      <c r="R31" s="163">
        <v>1948.92093</v>
      </c>
      <c r="S31" s="165">
        <f t="shared" si="2"/>
        <v>0.561126119631979</v>
      </c>
      <c r="T31" s="163">
        <v>22.47</v>
      </c>
      <c r="U31" s="163">
        <v>22.47</v>
      </c>
      <c r="V31" s="163">
        <v>22.47</v>
      </c>
      <c r="W31" s="163">
        <v>22.47</v>
      </c>
      <c r="X31" s="163">
        <v>22.771999999999998</v>
      </c>
      <c r="Y31" s="165">
        <f t="shared" si="3"/>
        <v>1.3440142412105012E-2</v>
      </c>
      <c r="Z31" s="163">
        <v>1143.8217831717102</v>
      </c>
      <c r="AA31" s="163">
        <v>927.65476485426598</v>
      </c>
      <c r="AB31" s="163">
        <v>908.03321816000005</v>
      </c>
      <c r="AC31" s="163">
        <v>1461.9560688828501</v>
      </c>
      <c r="AD31" s="163">
        <v>2216.8020875499997</v>
      </c>
      <c r="AE31" s="166">
        <f t="shared" si="4"/>
        <v>0.51632606118182689</v>
      </c>
    </row>
    <row r="32" spans="1:31" ht="13.5" x14ac:dyDescent="0.25">
      <c r="A32" s="167" t="s">
        <v>20</v>
      </c>
      <c r="B32" s="168">
        <f>SUM(B24:B31)</f>
        <v>28826.675392700003</v>
      </c>
      <c r="C32" s="168">
        <f>SUM(C24:C31)</f>
        <v>25645.840442785197</v>
      </c>
      <c r="D32" s="168">
        <f>SUM(D24:D31)</f>
        <v>25171.573188475497</v>
      </c>
      <c r="E32" s="168">
        <f>SUM(E24:E31)</f>
        <v>25635.3234888029</v>
      </c>
      <c r="F32" s="168">
        <f>SUM(F24:F31)</f>
        <v>19754.299695889997</v>
      </c>
      <c r="G32" s="169">
        <f t="shared" si="0"/>
        <v>-0.22941094523272315</v>
      </c>
      <c r="H32" s="168">
        <f>SUM(H24:H31)</f>
        <v>76853.565557071706</v>
      </c>
      <c r="I32" s="168">
        <f>SUM(I24:I31)</f>
        <v>67242.999027947313</v>
      </c>
      <c r="J32" s="168">
        <f>SUM(J24:J31)</f>
        <v>65504.718993159979</v>
      </c>
      <c r="K32" s="168">
        <f>SUM(K24:K31)</f>
        <v>66591.199415786992</v>
      </c>
      <c r="L32" s="168">
        <f>SUM(L24:L31)</f>
        <v>65785.071063690004</v>
      </c>
      <c r="M32" s="169">
        <f t="shared" si="1"/>
        <v>-1.2105628959520991E-2</v>
      </c>
      <c r="N32" s="168">
        <f>SUM(N24:N31)</f>
        <v>729204.91922335885</v>
      </c>
      <c r="O32" s="168">
        <f>SUM(O24:O31)</f>
        <v>760606.68400000012</v>
      </c>
      <c r="P32" s="168">
        <f>SUM(P24:P31)</f>
        <v>802860.17759392003</v>
      </c>
      <c r="Q32" s="168">
        <f>SUM(Q24:Q31)</f>
        <v>821711.41516780201</v>
      </c>
      <c r="R32" s="168">
        <f>SUM(R24:R31)</f>
        <v>838721.58072939992</v>
      </c>
      <c r="S32" s="169">
        <f t="shared" si="2"/>
        <v>2.0700899668193436E-2</v>
      </c>
      <c r="T32" s="168">
        <f>SUM(T24:T31)</f>
        <v>37160.713670000005</v>
      </c>
      <c r="U32" s="168">
        <f>SUM(U24:U31)</f>
        <v>35159.164512026342</v>
      </c>
      <c r="V32" s="168">
        <f>SUM(V24:V31)</f>
        <v>34302.295364293401</v>
      </c>
      <c r="W32" s="168">
        <f>SUM(W24:W31)</f>
        <v>34629.569912466199</v>
      </c>
      <c r="X32" s="168">
        <f>SUM(X24:X31)</f>
        <v>30155.603140000003</v>
      </c>
      <c r="Y32" s="169">
        <f t="shared" si="3"/>
        <v>-0.12919498520412248</v>
      </c>
      <c r="Z32" s="168">
        <f>SUM(Z24:Z31)</f>
        <v>872513.58484313078</v>
      </c>
      <c r="AA32" s="168">
        <f>SUM(AA24:AA31)</f>
        <v>889294.73107275879</v>
      </c>
      <c r="AB32" s="168">
        <f>SUM(AB24:AB31)</f>
        <v>928878.58036062098</v>
      </c>
      <c r="AC32" s="168">
        <f>SUM(AC24:AC31)</f>
        <v>950688.99059288832</v>
      </c>
      <c r="AD32" s="168">
        <f>SUM(AD24:AD31)</f>
        <v>960564.06862898008</v>
      </c>
      <c r="AE32" s="170">
        <f t="shared" si="4"/>
        <v>1.0387285572680562E-2</v>
      </c>
    </row>
    <row r="33" spans="1:55" ht="13.5" x14ac:dyDescent="0.35">
      <c r="A33" s="171"/>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row>
    <row r="34" spans="1:55" ht="13.5" x14ac:dyDescent="0.35">
      <c r="A34" s="157" t="s">
        <v>21</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row>
    <row r="35" spans="1:55" ht="13.5" x14ac:dyDescent="0.35">
      <c r="A35" s="157" t="s">
        <v>22</v>
      </c>
      <c r="B35" s="157"/>
      <c r="C35" s="157"/>
      <c r="D35" s="157"/>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row>
    <row r="36" spans="1:55" ht="13.5" x14ac:dyDescent="0.35">
      <c r="A36" s="157" t="s">
        <v>23</v>
      </c>
      <c r="B36" s="157"/>
      <c r="C36" s="157"/>
      <c r="D36" s="157"/>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row>
    <row r="37" spans="1:55" ht="13.5" customHeight="1" x14ac:dyDescent="0.25"/>
    <row r="38" spans="1:55" ht="15.5" x14ac:dyDescent="0.25">
      <c r="A38" s="143" t="s">
        <v>24</v>
      </c>
      <c r="B38" s="144"/>
      <c r="C38" s="144"/>
      <c r="D38" s="143"/>
      <c r="E38" s="143"/>
      <c r="F38" s="143"/>
      <c r="G38" s="143"/>
      <c r="H38" s="175"/>
      <c r="I38" s="175"/>
      <c r="J38" s="175"/>
      <c r="K38" s="175"/>
      <c r="L38" s="175"/>
      <c r="M38" s="175"/>
    </row>
    <row r="39" spans="1:55" ht="13.5" x14ac:dyDescent="0.35">
      <c r="A39" s="134"/>
      <c r="B39" s="396" t="s">
        <v>25</v>
      </c>
      <c r="C39" s="396"/>
      <c r="D39" s="396"/>
      <c r="E39" s="396"/>
      <c r="F39" s="396"/>
      <c r="G39" s="396"/>
      <c r="H39" s="176"/>
      <c r="I39" s="176"/>
      <c r="J39" s="176"/>
      <c r="K39" s="176"/>
      <c r="L39" s="176"/>
      <c r="M39" s="176"/>
    </row>
    <row r="40" spans="1:55" ht="40.5" x14ac:dyDescent="0.35">
      <c r="A40" s="61"/>
      <c r="B40" s="147">
        <v>2019</v>
      </c>
      <c r="C40" s="147">
        <v>2020</v>
      </c>
      <c r="D40" s="147">
        <v>2021</v>
      </c>
      <c r="E40" s="147">
        <v>2022</v>
      </c>
      <c r="F40" s="147">
        <v>2023</v>
      </c>
      <c r="G40" s="147" t="s">
        <v>10</v>
      </c>
      <c r="H40" s="145"/>
      <c r="I40" s="145"/>
      <c r="J40" s="145"/>
      <c r="K40" s="145"/>
      <c r="L40" s="145"/>
      <c r="M40" s="145"/>
    </row>
    <row r="41" spans="1:55" ht="13.5" x14ac:dyDescent="0.35">
      <c r="A41" s="162" t="s">
        <v>20</v>
      </c>
      <c r="B41" s="177">
        <v>0.17878930593818601</v>
      </c>
      <c r="C41" s="177">
        <v>0.13831215399138899</v>
      </c>
      <c r="D41" s="177">
        <v>0.115930253302348</v>
      </c>
      <c r="E41" s="177">
        <v>9.7674069295857105E-2</v>
      </c>
      <c r="F41" s="177">
        <v>7.9053571122129296E-2</v>
      </c>
      <c r="G41" s="178">
        <f>(F41-E41)/ABS(E41)</f>
        <v>-0.19063911545781789</v>
      </c>
    </row>
    <row r="42" spans="1:55" x14ac:dyDescent="0.25">
      <c r="A42" s="60"/>
      <c r="B42" s="60"/>
      <c r="C42" s="60"/>
      <c r="D42" s="60"/>
      <c r="E42" s="60"/>
      <c r="F42" s="60"/>
    </row>
    <row r="43" spans="1:55" ht="13.5" x14ac:dyDescent="0.25">
      <c r="A43" s="157" t="s">
        <v>26</v>
      </c>
      <c r="B43" s="157"/>
      <c r="C43" s="157"/>
      <c r="D43" s="157"/>
    </row>
    <row r="44" spans="1:55" ht="15.5" x14ac:dyDescent="0.25">
      <c r="A44" s="157" t="s">
        <v>27</v>
      </c>
      <c r="B44" s="157"/>
      <c r="C44" s="157"/>
      <c r="D44" s="157"/>
    </row>
    <row r="46" spans="1:55" ht="21" x14ac:dyDescent="0.55000000000000004">
      <c r="A46" s="179" t="s">
        <v>28</v>
      </c>
      <c r="B46" s="140"/>
      <c r="C46" s="140"/>
      <c r="D46" s="140"/>
      <c r="E46" s="140"/>
      <c r="F46" s="140"/>
      <c r="G46" s="140"/>
    </row>
    <row r="47" spans="1:55" ht="15.5" x14ac:dyDescent="0.25">
      <c r="A47" s="143" t="s">
        <v>29</v>
      </c>
      <c r="B47" s="180"/>
      <c r="C47" s="180"/>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row>
    <row r="48" spans="1:55" ht="15.5" x14ac:dyDescent="0.25">
      <c r="A48" s="182" t="s">
        <v>30</v>
      </c>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376"/>
      <c r="AS48" s="376"/>
      <c r="AT48" s="376"/>
      <c r="AU48" s="376"/>
      <c r="AV48" s="376"/>
      <c r="AW48" s="376"/>
      <c r="AX48" s="376"/>
      <c r="AY48" s="376"/>
      <c r="AZ48" s="376"/>
      <c r="BA48" s="376"/>
      <c r="BB48" s="376"/>
      <c r="BC48" s="376"/>
    </row>
    <row r="49" spans="1:55" ht="13.5" customHeight="1" x14ac:dyDescent="0.35">
      <c r="A49" s="185"/>
      <c r="B49" s="385" t="s">
        <v>31</v>
      </c>
      <c r="C49" s="385"/>
      <c r="D49" s="385"/>
      <c r="E49" s="385"/>
      <c r="F49" s="385"/>
      <c r="G49" s="385"/>
      <c r="H49" s="397" t="s">
        <v>32</v>
      </c>
      <c r="I49" s="397"/>
      <c r="J49" s="397"/>
      <c r="K49" s="397"/>
      <c r="L49" s="397"/>
      <c r="M49" s="397"/>
      <c r="N49" s="397"/>
      <c r="O49" s="397"/>
      <c r="P49" s="397"/>
      <c r="Q49" s="397"/>
      <c r="R49" s="397"/>
      <c r="S49" s="397"/>
      <c r="T49" s="385" t="s">
        <v>33</v>
      </c>
      <c r="U49" s="385"/>
      <c r="V49" s="385"/>
      <c r="W49" s="385"/>
      <c r="X49" s="385"/>
      <c r="Y49" s="385"/>
      <c r="Z49" s="385"/>
      <c r="AA49" s="385"/>
      <c r="AB49" s="385"/>
      <c r="AC49" s="385"/>
      <c r="AD49" s="385"/>
      <c r="AE49" s="385"/>
      <c r="AF49" s="385" t="s">
        <v>181</v>
      </c>
      <c r="AG49" s="385"/>
      <c r="AH49" s="385"/>
      <c r="AI49" s="385"/>
      <c r="AJ49" s="385"/>
      <c r="AK49" s="385"/>
      <c r="AL49" s="385" t="s">
        <v>182</v>
      </c>
      <c r="AM49" s="385"/>
      <c r="AN49" s="385"/>
      <c r="AO49" s="385"/>
      <c r="AP49" s="385"/>
      <c r="AQ49" s="385"/>
      <c r="AR49" s="386" t="s">
        <v>184</v>
      </c>
      <c r="AS49" s="386"/>
      <c r="AT49" s="386"/>
      <c r="AU49" s="386"/>
      <c r="AV49" s="386"/>
      <c r="AW49" s="386"/>
      <c r="AX49" s="386"/>
      <c r="AY49" s="386"/>
      <c r="AZ49" s="386"/>
      <c r="BA49" s="386"/>
      <c r="BB49" s="386"/>
      <c r="BC49" s="386"/>
    </row>
    <row r="50" spans="1:55" ht="13.5" x14ac:dyDescent="0.35">
      <c r="A50" s="149"/>
      <c r="B50" s="150"/>
      <c r="C50" s="150"/>
      <c r="D50" s="150"/>
      <c r="E50" s="150"/>
      <c r="F50" s="63"/>
      <c r="G50" s="186"/>
      <c r="H50" s="396" t="s">
        <v>34</v>
      </c>
      <c r="I50" s="396"/>
      <c r="J50" s="396"/>
      <c r="K50" s="396"/>
      <c r="L50" s="396"/>
      <c r="M50" s="396"/>
      <c r="N50" s="398" t="s">
        <v>35</v>
      </c>
      <c r="O50" s="398"/>
      <c r="P50" s="398"/>
      <c r="Q50" s="398"/>
      <c r="R50" s="398"/>
      <c r="S50" s="398"/>
      <c r="T50" s="398" t="s">
        <v>34</v>
      </c>
      <c r="U50" s="398"/>
      <c r="V50" s="398"/>
      <c r="W50" s="398"/>
      <c r="X50" s="398"/>
      <c r="Y50" s="398"/>
      <c r="Z50" s="398" t="s">
        <v>35</v>
      </c>
      <c r="AA50" s="398"/>
      <c r="AB50" s="398"/>
      <c r="AC50" s="398"/>
      <c r="AD50" s="398"/>
      <c r="AE50" s="398"/>
      <c r="AF50" s="150"/>
      <c r="AG50" s="150"/>
      <c r="AH50" s="150"/>
      <c r="AI50" s="150"/>
      <c r="AJ50" s="63"/>
      <c r="AK50" s="186"/>
      <c r="AL50" s="150"/>
      <c r="AM50" s="150"/>
      <c r="AN50" s="150"/>
      <c r="AO50" s="150"/>
      <c r="AP50" s="63"/>
      <c r="AQ50" s="186"/>
      <c r="AR50" s="387" t="s">
        <v>34</v>
      </c>
      <c r="AS50" s="387"/>
      <c r="AT50" s="387"/>
      <c r="AU50" s="387"/>
      <c r="AV50" s="387"/>
      <c r="AW50" s="387"/>
      <c r="AX50" s="387" t="s">
        <v>35</v>
      </c>
      <c r="AY50" s="387"/>
      <c r="AZ50" s="387"/>
      <c r="BA50" s="387"/>
      <c r="BB50" s="387"/>
      <c r="BC50" s="387"/>
    </row>
    <row r="51" spans="1:55" ht="40.5" x14ac:dyDescent="0.35">
      <c r="A51" s="146"/>
      <c r="B51" s="150">
        <v>2019</v>
      </c>
      <c r="C51" s="150">
        <v>2020</v>
      </c>
      <c r="D51" s="150">
        <v>2021</v>
      </c>
      <c r="E51" s="150">
        <v>2022</v>
      </c>
      <c r="F51" s="150">
        <v>2023</v>
      </c>
      <c r="G51" s="151" t="s">
        <v>10</v>
      </c>
      <c r="H51" s="150">
        <v>2019</v>
      </c>
      <c r="I51" s="150">
        <v>2020</v>
      </c>
      <c r="J51" s="150">
        <v>2021</v>
      </c>
      <c r="K51" s="150">
        <v>2022</v>
      </c>
      <c r="L51" s="150">
        <v>2023</v>
      </c>
      <c r="M51" s="151" t="s">
        <v>10</v>
      </c>
      <c r="N51" s="150">
        <v>2019</v>
      </c>
      <c r="O51" s="150">
        <v>2020</v>
      </c>
      <c r="P51" s="150">
        <v>2021</v>
      </c>
      <c r="Q51" s="150">
        <v>2022</v>
      </c>
      <c r="R51" s="150">
        <v>2023</v>
      </c>
      <c r="S51" s="151" t="s">
        <v>10</v>
      </c>
      <c r="T51" s="150">
        <v>2019</v>
      </c>
      <c r="U51" s="150">
        <v>2020</v>
      </c>
      <c r="V51" s="150">
        <v>2021</v>
      </c>
      <c r="W51" s="150">
        <v>2022</v>
      </c>
      <c r="X51" s="150">
        <v>2023</v>
      </c>
      <c r="Y51" s="151" t="s">
        <v>10</v>
      </c>
      <c r="Z51" s="150">
        <v>2019</v>
      </c>
      <c r="AA51" s="150">
        <v>2020</v>
      </c>
      <c r="AB51" s="150">
        <v>2021</v>
      </c>
      <c r="AC51" s="150">
        <v>2022</v>
      </c>
      <c r="AD51" s="150">
        <v>2023</v>
      </c>
      <c r="AE51" s="150" t="s">
        <v>10</v>
      </c>
      <c r="AF51" s="150">
        <v>2019</v>
      </c>
      <c r="AG51" s="150">
        <v>2020</v>
      </c>
      <c r="AH51" s="150">
        <v>2021</v>
      </c>
      <c r="AI51" s="150">
        <v>2022</v>
      </c>
      <c r="AJ51" s="150">
        <v>2023</v>
      </c>
      <c r="AK51" s="151" t="s">
        <v>10</v>
      </c>
      <c r="AL51" s="150">
        <v>2019</v>
      </c>
      <c r="AM51" s="150">
        <v>2020</v>
      </c>
      <c r="AN51" s="150">
        <v>2021</v>
      </c>
      <c r="AO51" s="150">
        <v>2022</v>
      </c>
      <c r="AP51" s="150">
        <v>2023</v>
      </c>
      <c r="AQ51" s="151" t="s">
        <v>10</v>
      </c>
      <c r="AR51" s="377">
        <v>2019</v>
      </c>
      <c r="AS51" s="377">
        <v>2020</v>
      </c>
      <c r="AT51" s="377">
        <v>2021</v>
      </c>
      <c r="AU51" s="377">
        <v>2022</v>
      </c>
      <c r="AV51" s="377">
        <v>2023</v>
      </c>
      <c r="AW51" s="378" t="s">
        <v>10</v>
      </c>
      <c r="AX51" s="377">
        <v>2019</v>
      </c>
      <c r="AY51" s="377">
        <v>2020</v>
      </c>
      <c r="AZ51" s="377">
        <v>2021</v>
      </c>
      <c r="BA51" s="377">
        <v>2022</v>
      </c>
      <c r="BB51" s="377">
        <v>2023</v>
      </c>
      <c r="BC51" s="377" t="s">
        <v>10</v>
      </c>
    </row>
    <row r="52" spans="1:55" ht="13.5" x14ac:dyDescent="0.25">
      <c r="A52" s="152" t="s">
        <v>11</v>
      </c>
      <c r="B52" s="158">
        <v>15234.524344276801</v>
      </c>
      <c r="C52" s="158">
        <v>12618.2590926047</v>
      </c>
      <c r="D52" s="158">
        <v>11921.004076147299</v>
      </c>
      <c r="E52" s="153">
        <v>11822.739227425</v>
      </c>
      <c r="F52" s="153">
        <v>10510.330752481599</v>
      </c>
      <c r="G52" s="154">
        <f t="shared" ref="G52:G54" si="5">IFERROR((F52-E52)/ABS(E52),"")</f>
        <v>-0.11100714053635131</v>
      </c>
      <c r="H52" s="158">
        <v>54050.760446862398</v>
      </c>
      <c r="I52" s="158">
        <v>52102.260150583097</v>
      </c>
      <c r="J52" s="158">
        <v>51598.213891522602</v>
      </c>
      <c r="K52" s="153">
        <v>47535.393714319798</v>
      </c>
      <c r="L52" s="153">
        <v>52362.213369181103</v>
      </c>
      <c r="M52" s="154">
        <f t="shared" ref="M52:M54" si="6">IFERROR((L52-K52)/ABS(K52),"")</f>
        <v>0.10154159411973587</v>
      </c>
      <c r="N52" s="158">
        <v>7333.4855405729004</v>
      </c>
      <c r="O52" s="158">
        <v>7378.5221350088495</v>
      </c>
      <c r="P52" s="158">
        <v>6718.78515737409</v>
      </c>
      <c r="Q52" s="153">
        <v>3886.3048736266401</v>
      </c>
      <c r="R52" s="153">
        <v>3037.1566065737902</v>
      </c>
      <c r="S52" s="154">
        <f t="shared" ref="S52:S54" si="7">IFERROR((R52-Q52)/ABS(Q52),"")</f>
        <v>-0.21849759467286409</v>
      </c>
      <c r="T52" s="158">
        <f t="shared" ref="T52:X59" si="8">H52+B52</f>
        <v>69285.284791139202</v>
      </c>
      <c r="U52" s="158">
        <f t="shared" si="8"/>
        <v>64720.519243187795</v>
      </c>
      <c r="V52" s="158">
        <f t="shared" si="8"/>
        <v>63519.217967669902</v>
      </c>
      <c r="W52" s="153">
        <f t="shared" si="8"/>
        <v>59358.1329417448</v>
      </c>
      <c r="X52" s="153">
        <f t="shared" si="8"/>
        <v>62872.5441216627</v>
      </c>
      <c r="Y52" s="154">
        <f t="shared" ref="Y52:Y54" si="9">IFERROR((X52-W52)/ABS(W52),"")</f>
        <v>5.9206902335809837E-2</v>
      </c>
      <c r="Z52" s="158">
        <f t="shared" ref="Z52:AD59" si="10">N52+B52</f>
        <v>22568.0098848497</v>
      </c>
      <c r="AA52" s="158">
        <f t="shared" si="10"/>
        <v>19996.781227613548</v>
      </c>
      <c r="AB52" s="158">
        <f t="shared" si="10"/>
        <v>18639.789233521391</v>
      </c>
      <c r="AC52" s="153">
        <f t="shared" si="10"/>
        <v>15709.044101051641</v>
      </c>
      <c r="AD52" s="153">
        <f t="shared" si="10"/>
        <v>13547.487359055389</v>
      </c>
      <c r="AE52" s="154">
        <f t="shared" ref="AE52:AE54" si="11">IFERROR((AD52-AC52)/ABS(AC52),"")</f>
        <v>-0.13759950816176947</v>
      </c>
      <c r="AF52" s="158">
        <v>784.49450181122154</v>
      </c>
      <c r="AG52" s="158">
        <v>636.85101465207572</v>
      </c>
      <c r="AH52" s="158">
        <v>609.06595683465412</v>
      </c>
      <c r="AI52" s="153">
        <v>592.17322432973049</v>
      </c>
      <c r="AJ52" s="153">
        <v>543.32097969644792</v>
      </c>
      <c r="AK52" s="154">
        <f t="shared" ref="AK52:AK54" si="12">IFERROR((AJ52-AI52)/ABS(AI52),"")</f>
        <v>-8.2496544298465174E-2</v>
      </c>
      <c r="AL52" s="158">
        <f>SUM(B52,AF52)</f>
        <v>16019.018846088022</v>
      </c>
      <c r="AM52" s="158">
        <f t="shared" ref="AM52:AP52" si="13">SUM(C52,AG52)</f>
        <v>13255.110107256776</v>
      </c>
      <c r="AN52" s="158">
        <f t="shared" si="13"/>
        <v>12530.070032981954</v>
      </c>
      <c r="AO52" s="153">
        <f t="shared" si="13"/>
        <v>12414.91245175473</v>
      </c>
      <c r="AP52" s="153">
        <f t="shared" si="13"/>
        <v>11053.651732178047</v>
      </c>
      <c r="AQ52" s="154">
        <f t="shared" ref="AQ52:AQ54" si="14">IFERROR((AP52-AO52)/ABS(AO52),"")</f>
        <v>-0.10964722666121435</v>
      </c>
      <c r="AR52" s="379">
        <f>AL52+H52</f>
        <v>70069.779292950421</v>
      </c>
      <c r="AS52" s="379">
        <f t="shared" ref="AS52:AV52" si="15">AM52+I52</f>
        <v>65357.370257839873</v>
      </c>
      <c r="AT52" s="379">
        <f t="shared" si="15"/>
        <v>64128.283924504554</v>
      </c>
      <c r="AU52" s="379">
        <f t="shared" si="15"/>
        <v>59950.30616607453</v>
      </c>
      <c r="AV52" s="379">
        <f t="shared" si="15"/>
        <v>63415.865101359152</v>
      </c>
      <c r="AW52" s="380">
        <f t="shared" ref="AW52:AW54" si="16">IFERROR((AV52-AU52)/ABS(AU52),"")</f>
        <v>5.7807193272446676E-2</v>
      </c>
      <c r="AX52" s="379">
        <f>AL52+N52</f>
        <v>23352.504386660923</v>
      </c>
      <c r="AY52" s="379">
        <f t="shared" ref="AY52:BB52" si="17">AM52+O52</f>
        <v>20633.632242265627</v>
      </c>
      <c r="AZ52" s="379">
        <f t="shared" si="17"/>
        <v>19248.855190356044</v>
      </c>
      <c r="BA52" s="379">
        <f t="shared" si="17"/>
        <v>16301.217325381371</v>
      </c>
      <c r="BB52" s="379">
        <f t="shared" si="17"/>
        <v>14090.808338751836</v>
      </c>
      <c r="BC52" s="380">
        <f t="shared" ref="BC52:BC54" si="18">IFERROR((BB52-BA52)/ABS(BA52),"")</f>
        <v>-0.13559778650321266</v>
      </c>
    </row>
    <row r="53" spans="1:55" ht="13.5" x14ac:dyDescent="0.25">
      <c r="A53" s="157" t="s">
        <v>12</v>
      </c>
      <c r="B53" s="158">
        <v>4034.1716393548299</v>
      </c>
      <c r="C53" s="158">
        <v>3326.6570076011699</v>
      </c>
      <c r="D53" s="158">
        <v>3276.0636536552802</v>
      </c>
      <c r="E53" s="158">
        <v>3411.3879089900302</v>
      </c>
      <c r="F53" s="158">
        <v>3215.59468915662</v>
      </c>
      <c r="G53" s="159">
        <f t="shared" si="5"/>
        <v>-5.7394006503170246E-2</v>
      </c>
      <c r="H53" s="158">
        <v>61369.188800069198</v>
      </c>
      <c r="I53" s="158">
        <v>56656.1274753869</v>
      </c>
      <c r="J53" s="158">
        <v>56886.727536544902</v>
      </c>
      <c r="K53" s="158">
        <v>49988.499339260103</v>
      </c>
      <c r="L53" s="158">
        <v>57128.975176548498</v>
      </c>
      <c r="M53" s="159">
        <f t="shared" si="6"/>
        <v>0.14284237237904818</v>
      </c>
      <c r="N53" s="158">
        <v>59189.179477546699</v>
      </c>
      <c r="O53" s="158">
        <v>55325.3849942776</v>
      </c>
      <c r="P53" s="158">
        <v>33154.962430954802</v>
      </c>
      <c r="Q53" s="158">
        <v>26256.65455417</v>
      </c>
      <c r="R53" s="158">
        <v>23438.720689579299</v>
      </c>
      <c r="S53" s="159">
        <f t="shared" si="7"/>
        <v>-0.10732265448277246</v>
      </c>
      <c r="T53" s="158">
        <f t="shared" si="8"/>
        <v>65403.360439424025</v>
      </c>
      <c r="U53" s="158">
        <f t="shared" si="8"/>
        <v>59982.784482988071</v>
      </c>
      <c r="V53" s="158">
        <f t="shared" si="8"/>
        <v>60162.79119020018</v>
      </c>
      <c r="W53" s="158">
        <f t="shared" si="8"/>
        <v>53399.887248250132</v>
      </c>
      <c r="X53" s="158">
        <f t="shared" si="8"/>
        <v>60344.569865705118</v>
      </c>
      <c r="Y53" s="159">
        <f t="shared" si="9"/>
        <v>0.13005051087785877</v>
      </c>
      <c r="Z53" s="158">
        <f t="shared" si="10"/>
        <v>63223.351116901526</v>
      </c>
      <c r="AA53" s="158">
        <f t="shared" si="10"/>
        <v>58652.04200187877</v>
      </c>
      <c r="AB53" s="158">
        <f t="shared" si="10"/>
        <v>36431.026084610079</v>
      </c>
      <c r="AC53" s="158">
        <f t="shared" si="10"/>
        <v>29668.042463160029</v>
      </c>
      <c r="AD53" s="158">
        <f t="shared" si="10"/>
        <v>26654.315378735919</v>
      </c>
      <c r="AE53" s="159">
        <f t="shared" si="11"/>
        <v>-0.10158159535353144</v>
      </c>
      <c r="AF53" s="158">
        <v>198.61923481057957</v>
      </c>
      <c r="AG53" s="158">
        <v>196.84194760614145</v>
      </c>
      <c r="AH53" s="158">
        <v>196.89197088114014</v>
      </c>
      <c r="AI53" s="158">
        <v>205.70192807031964</v>
      </c>
      <c r="AJ53" s="158">
        <v>238.66634228140151</v>
      </c>
      <c r="AK53" s="159">
        <f t="shared" si="12"/>
        <v>0.16025330691024403</v>
      </c>
      <c r="AL53" s="158">
        <f t="shared" ref="AL53:AL59" si="19">SUM(B53,AF53)</f>
        <v>4232.7908741654092</v>
      </c>
      <c r="AM53" s="158">
        <f t="shared" ref="AM53:AM59" si="20">SUM(C53,AG53)</f>
        <v>3523.4989552073112</v>
      </c>
      <c r="AN53" s="158">
        <f t="shared" ref="AN53:AN59" si="21">SUM(D53,AH53)</f>
        <v>3472.9556245364201</v>
      </c>
      <c r="AO53" s="158">
        <f t="shared" ref="AO53:AO59" si="22">SUM(E53,AI53)</f>
        <v>3617.08983706035</v>
      </c>
      <c r="AP53" s="158">
        <f t="shared" ref="AP53:AP59" si="23">SUM(F53,AJ53)</f>
        <v>3454.2610314380217</v>
      </c>
      <c r="AQ53" s="159">
        <f t="shared" si="14"/>
        <v>-4.5016522386035353E-2</v>
      </c>
      <c r="AR53" s="379">
        <f t="shared" ref="AR53:AR59" si="24">AL53+H53</f>
        <v>65601.979674234608</v>
      </c>
      <c r="AS53" s="379">
        <f t="shared" ref="AS53:AS59" si="25">AM53+I53</f>
        <v>60179.62643059421</v>
      </c>
      <c r="AT53" s="379">
        <f t="shared" ref="AT53:AT59" si="26">AN53+J53</f>
        <v>60359.683161081324</v>
      </c>
      <c r="AU53" s="379">
        <f t="shared" ref="AU53:AU59" si="27">AO53+K53</f>
        <v>53605.589176320456</v>
      </c>
      <c r="AV53" s="379">
        <f t="shared" ref="AV53:AV59" si="28">AP53+L53</f>
        <v>60583.23620798652</v>
      </c>
      <c r="AW53" s="381">
        <f t="shared" si="16"/>
        <v>0.1301664087435932</v>
      </c>
      <c r="AX53" s="379">
        <f t="shared" ref="AX53:AX59" si="29">AL53+N53</f>
        <v>63421.970351712109</v>
      </c>
      <c r="AY53" s="379">
        <f t="shared" ref="AY53:AY59" si="30">AM53+O53</f>
        <v>58848.883949484909</v>
      </c>
      <c r="AZ53" s="379">
        <f t="shared" ref="AZ53:AZ59" si="31">AN53+P53</f>
        <v>36627.918055491224</v>
      </c>
      <c r="BA53" s="379">
        <f t="shared" ref="BA53:BA59" si="32">AO53+Q53</f>
        <v>29873.74439123035</v>
      </c>
      <c r="BB53" s="379">
        <f t="shared" ref="BB53:BB59" si="33">AP53+R53</f>
        <v>26892.981721017321</v>
      </c>
      <c r="BC53" s="381">
        <f t="shared" si="18"/>
        <v>-9.9778676257538487E-2</v>
      </c>
    </row>
    <row r="54" spans="1:55" ht="13.5" x14ac:dyDescent="0.25">
      <c r="A54" s="157" t="s">
        <v>13</v>
      </c>
      <c r="B54" s="158">
        <v>3261.3931308446699</v>
      </c>
      <c r="C54" s="158">
        <v>2654.1375875314102</v>
      </c>
      <c r="D54" s="158">
        <v>3165.36394650787</v>
      </c>
      <c r="E54" s="158">
        <v>2960.8215940564601</v>
      </c>
      <c r="F54" s="158">
        <v>2566.2134442749698</v>
      </c>
      <c r="G54" s="159">
        <f t="shared" si="5"/>
        <v>-0.13327657112931929</v>
      </c>
      <c r="H54" s="158">
        <v>17958.6846082763</v>
      </c>
      <c r="I54" s="158">
        <v>12897.801925006799</v>
      </c>
      <c r="J54" s="158">
        <v>16552.072628087601</v>
      </c>
      <c r="K54" s="158">
        <v>15316.596563826901</v>
      </c>
      <c r="L54" s="158">
        <v>12675.345997479901</v>
      </c>
      <c r="M54" s="159">
        <f t="shared" si="6"/>
        <v>-0.1724436989210007</v>
      </c>
      <c r="N54" s="158">
        <v>47309.2261066215</v>
      </c>
      <c r="O54" s="158">
        <v>44332.329369755302</v>
      </c>
      <c r="P54" s="158">
        <v>24517.066520023898</v>
      </c>
      <c r="Q54" s="158">
        <v>7448.5568248686996</v>
      </c>
      <c r="R54" s="158">
        <v>5606.3355757364498</v>
      </c>
      <c r="S54" s="159">
        <f t="shared" si="7"/>
        <v>-0.24732593070668071</v>
      </c>
      <c r="T54" s="158">
        <f t="shared" si="8"/>
        <v>21220.07773912097</v>
      </c>
      <c r="U54" s="158">
        <f t="shared" si="8"/>
        <v>15551.939512538209</v>
      </c>
      <c r="V54" s="158">
        <f t="shared" si="8"/>
        <v>19717.436574595471</v>
      </c>
      <c r="W54" s="158">
        <f t="shared" si="8"/>
        <v>18277.41815788336</v>
      </c>
      <c r="X54" s="158">
        <f t="shared" si="8"/>
        <v>15241.559441754871</v>
      </c>
      <c r="Y54" s="159">
        <f t="shared" si="9"/>
        <v>-0.16609888168581793</v>
      </c>
      <c r="Z54" s="158">
        <f t="shared" si="10"/>
        <v>50570.61923746617</v>
      </c>
      <c r="AA54" s="158">
        <f t="shared" si="10"/>
        <v>46986.466957286713</v>
      </c>
      <c r="AB54" s="158">
        <f t="shared" si="10"/>
        <v>27682.430466531769</v>
      </c>
      <c r="AC54" s="158">
        <f t="shared" si="10"/>
        <v>10409.37841892516</v>
      </c>
      <c r="AD54" s="158">
        <f t="shared" si="10"/>
        <v>8172.54902001142</v>
      </c>
      <c r="AE54" s="159">
        <f t="shared" si="11"/>
        <v>-0.21488597194689249</v>
      </c>
      <c r="AF54" s="158">
        <v>162.6234446927408</v>
      </c>
      <c r="AG54" s="158">
        <v>152.40874690265511</v>
      </c>
      <c r="AH54" s="158">
        <v>168.3732641377818</v>
      </c>
      <c r="AI54" s="158">
        <v>183.91144823486601</v>
      </c>
      <c r="AJ54" s="158">
        <v>197.70295240322349</v>
      </c>
      <c r="AK54" s="159">
        <f t="shared" si="12"/>
        <v>7.4989916618702787E-2</v>
      </c>
      <c r="AL54" s="158">
        <f t="shared" si="19"/>
        <v>3424.016575537411</v>
      </c>
      <c r="AM54" s="158">
        <f t="shared" si="20"/>
        <v>2806.5463344340651</v>
      </c>
      <c r="AN54" s="158">
        <f t="shared" si="21"/>
        <v>3333.7372106456519</v>
      </c>
      <c r="AO54" s="158">
        <f t="shared" si="22"/>
        <v>3144.733042291326</v>
      </c>
      <c r="AP54" s="158">
        <f t="shared" si="23"/>
        <v>2763.9163966781935</v>
      </c>
      <c r="AQ54" s="159">
        <f t="shared" si="14"/>
        <v>-0.12109665287698336</v>
      </c>
      <c r="AR54" s="379">
        <f t="shared" si="24"/>
        <v>21382.701183813711</v>
      </c>
      <c r="AS54" s="379">
        <f t="shared" si="25"/>
        <v>15704.348259440863</v>
      </c>
      <c r="AT54" s="379">
        <f t="shared" si="26"/>
        <v>19885.809838733254</v>
      </c>
      <c r="AU54" s="379">
        <f t="shared" si="27"/>
        <v>18461.329606118226</v>
      </c>
      <c r="AV54" s="379">
        <f t="shared" si="28"/>
        <v>15439.262394158093</v>
      </c>
      <c r="AW54" s="381">
        <f t="shared" si="16"/>
        <v>-0.16369715922078532</v>
      </c>
      <c r="AX54" s="379">
        <f t="shared" si="29"/>
        <v>50733.242682158911</v>
      </c>
      <c r="AY54" s="379">
        <f t="shared" si="30"/>
        <v>47138.87570418937</v>
      </c>
      <c r="AZ54" s="379">
        <f t="shared" si="31"/>
        <v>27850.803730669551</v>
      </c>
      <c r="BA54" s="379">
        <f t="shared" si="32"/>
        <v>10593.289867160025</v>
      </c>
      <c r="BB54" s="379">
        <f t="shared" si="33"/>
        <v>8370.2519724146441</v>
      </c>
      <c r="BC54" s="381">
        <f t="shared" si="18"/>
        <v>-0.20985339989958751</v>
      </c>
    </row>
    <row r="55" spans="1:55" ht="13.5" x14ac:dyDescent="0.25">
      <c r="A55" s="157" t="s">
        <v>14</v>
      </c>
      <c r="B55" s="158">
        <v>1644.38163811903</v>
      </c>
      <c r="C55" s="158">
        <v>2094.4231412078698</v>
      </c>
      <c r="D55" s="158">
        <v>1972.0786221093699</v>
      </c>
      <c r="E55" s="158">
        <v>2090.1907154965502</v>
      </c>
      <c r="F55" s="158">
        <v>1680.3849616257501</v>
      </c>
      <c r="G55" s="159">
        <f>IFERROR((F55-E55)/ABS(E55),"")</f>
        <v>-0.19606141718673062</v>
      </c>
      <c r="H55" s="158">
        <v>35048.3080069196</v>
      </c>
      <c r="I55" s="158">
        <v>36751.966746416001</v>
      </c>
      <c r="J55" s="158">
        <v>35639.9900575949</v>
      </c>
      <c r="K55" s="158">
        <v>33923.0182239286</v>
      </c>
      <c r="L55" s="158">
        <v>30805.0059513876</v>
      </c>
      <c r="M55" s="159">
        <f>IFERROR((L55-K55)/ABS(K55),"")</f>
        <v>-9.1914353020086464E-2</v>
      </c>
      <c r="N55" s="158">
        <v>35048.3080069196</v>
      </c>
      <c r="O55" s="158">
        <v>36751.966746416001</v>
      </c>
      <c r="P55" s="158">
        <v>35639.9900575949</v>
      </c>
      <c r="Q55" s="158">
        <v>33923.0182239286</v>
      </c>
      <c r="R55" s="158">
        <v>30805.0059513876</v>
      </c>
      <c r="S55" s="159">
        <f>IFERROR((R55-Q55)/ABS(Q55),"")</f>
        <v>-9.1914353020086464E-2</v>
      </c>
      <c r="T55" s="158">
        <f t="shared" si="8"/>
        <v>36692.689645038627</v>
      </c>
      <c r="U55" s="158">
        <f t="shared" si="8"/>
        <v>38846.389887623867</v>
      </c>
      <c r="V55" s="158">
        <f t="shared" si="8"/>
        <v>37612.068679704273</v>
      </c>
      <c r="W55" s="158">
        <f t="shared" si="8"/>
        <v>36013.208939425152</v>
      </c>
      <c r="X55" s="158">
        <f t="shared" si="8"/>
        <v>32485.390913013351</v>
      </c>
      <c r="Y55" s="159">
        <f>IFERROR((X55-W55)/ABS(W55),"")</f>
        <v>-9.7959002552248362E-2</v>
      </c>
      <c r="Z55" s="158">
        <f t="shared" si="10"/>
        <v>36692.689645038627</v>
      </c>
      <c r="AA55" s="158">
        <f t="shared" si="10"/>
        <v>38846.389887623867</v>
      </c>
      <c r="AB55" s="158">
        <f t="shared" si="10"/>
        <v>37612.068679704273</v>
      </c>
      <c r="AC55" s="158">
        <f t="shared" si="10"/>
        <v>36013.208939425152</v>
      </c>
      <c r="AD55" s="158">
        <f t="shared" si="10"/>
        <v>32485.390913013351</v>
      </c>
      <c r="AE55" s="159">
        <f>IFERROR((AD55-AC55)/ABS(AC55),"")</f>
        <v>-9.7959002552248362E-2</v>
      </c>
      <c r="AF55" s="158">
        <v>0</v>
      </c>
      <c r="AG55" s="158">
        <v>0</v>
      </c>
      <c r="AH55" s="158">
        <v>0</v>
      </c>
      <c r="AI55" s="158">
        <v>0</v>
      </c>
      <c r="AJ55" s="158">
        <v>0</v>
      </c>
      <c r="AK55" s="159" t="str">
        <f>IFERROR((AJ55-AI55)/ABS(AI55),"")</f>
        <v/>
      </c>
      <c r="AL55" s="158">
        <f t="shared" si="19"/>
        <v>1644.38163811903</v>
      </c>
      <c r="AM55" s="158">
        <f t="shared" si="20"/>
        <v>2094.4231412078698</v>
      </c>
      <c r="AN55" s="158">
        <f t="shared" si="21"/>
        <v>1972.0786221093699</v>
      </c>
      <c r="AO55" s="158">
        <f t="shared" si="22"/>
        <v>2090.1907154965502</v>
      </c>
      <c r="AP55" s="158">
        <f t="shared" si="23"/>
        <v>1680.3849616257501</v>
      </c>
      <c r="AQ55" s="159">
        <f>IFERROR((AP55-AO55)/ABS(AO55),"")</f>
        <v>-0.19606141718673062</v>
      </c>
      <c r="AR55" s="379">
        <f t="shared" si="24"/>
        <v>36692.689645038627</v>
      </c>
      <c r="AS55" s="379">
        <f t="shared" si="25"/>
        <v>38846.389887623867</v>
      </c>
      <c r="AT55" s="379">
        <f t="shared" si="26"/>
        <v>37612.068679704273</v>
      </c>
      <c r="AU55" s="379">
        <f t="shared" si="27"/>
        <v>36013.208939425152</v>
      </c>
      <c r="AV55" s="379">
        <f t="shared" si="28"/>
        <v>32485.390913013351</v>
      </c>
      <c r="AW55" s="381">
        <f>IFERROR((AV55-AU55)/ABS(AU55),"")</f>
        <v>-9.7959002552248362E-2</v>
      </c>
      <c r="AX55" s="379">
        <f t="shared" si="29"/>
        <v>36692.689645038627</v>
      </c>
      <c r="AY55" s="379">
        <f t="shared" si="30"/>
        <v>38846.389887623867</v>
      </c>
      <c r="AZ55" s="379">
        <f t="shared" si="31"/>
        <v>37612.068679704273</v>
      </c>
      <c r="BA55" s="379">
        <f t="shared" si="32"/>
        <v>36013.208939425152</v>
      </c>
      <c r="BB55" s="379">
        <f t="shared" si="33"/>
        <v>32485.390913013351</v>
      </c>
      <c r="BC55" s="381">
        <f>IFERROR((BB55-BA55)/ABS(BA55),"")</f>
        <v>-9.7959002552248362E-2</v>
      </c>
    </row>
    <row r="56" spans="1:55" ht="13.5" x14ac:dyDescent="0.25">
      <c r="A56" s="157" t="s">
        <v>15</v>
      </c>
      <c r="B56" s="158">
        <v>462.11279269978502</v>
      </c>
      <c r="C56" s="158">
        <v>371.17352466138999</v>
      </c>
      <c r="D56" s="158">
        <v>354.568001029551</v>
      </c>
      <c r="E56" s="158">
        <v>422.43061963492403</v>
      </c>
      <c r="F56" s="158">
        <v>408.63064933967399</v>
      </c>
      <c r="G56" s="159">
        <f t="shared" ref="G56:G60" si="34">IFERROR((F56-E56)/ABS(E56),"")</f>
        <v>-3.2668016128130917E-2</v>
      </c>
      <c r="H56" s="158">
        <v>8523.8619448918107</v>
      </c>
      <c r="I56" s="158">
        <v>8625.7981658909903</v>
      </c>
      <c r="J56" s="158">
        <v>8836.6381108493097</v>
      </c>
      <c r="K56" s="158">
        <v>9517.1399558938592</v>
      </c>
      <c r="L56" s="158">
        <v>9727.9539207629896</v>
      </c>
      <c r="M56" s="159">
        <f t="shared" ref="M56:M60" si="35">IFERROR((L56-K56)/ABS(K56),"")</f>
        <v>2.2150978744257682E-2</v>
      </c>
      <c r="N56" s="158">
        <v>8111.4437328451104</v>
      </c>
      <c r="O56" s="158">
        <v>3916.55190436867</v>
      </c>
      <c r="P56" s="158">
        <v>2693.73443229845</v>
      </c>
      <c r="Q56" s="158">
        <v>2631.6165276689499</v>
      </c>
      <c r="R56" s="158">
        <v>53.819434440380903</v>
      </c>
      <c r="S56" s="159">
        <f t="shared" ref="S56:S60" si="36">IFERROR((R56-Q56)/ABS(Q56),"")</f>
        <v>-0.9795489069647797</v>
      </c>
      <c r="T56" s="158">
        <f t="shared" si="8"/>
        <v>8985.9747375915958</v>
      </c>
      <c r="U56" s="158">
        <f t="shared" si="8"/>
        <v>8996.9716905523801</v>
      </c>
      <c r="V56" s="158">
        <f t="shared" si="8"/>
        <v>9191.2061118788606</v>
      </c>
      <c r="W56" s="158">
        <f t="shared" si="8"/>
        <v>9939.5705755287836</v>
      </c>
      <c r="X56" s="158">
        <f t="shared" si="8"/>
        <v>10136.584570102663</v>
      </c>
      <c r="Y56" s="159">
        <f t="shared" ref="Y56:Y60" si="37">IFERROR((X56-W56)/ABS(W56),"")</f>
        <v>1.9821177693423453E-2</v>
      </c>
      <c r="Z56" s="158">
        <f t="shared" si="10"/>
        <v>8573.5565255448946</v>
      </c>
      <c r="AA56" s="158">
        <f t="shared" si="10"/>
        <v>4287.7254290300598</v>
      </c>
      <c r="AB56" s="158">
        <f t="shared" si="10"/>
        <v>3048.3024333280009</v>
      </c>
      <c r="AC56" s="158">
        <f t="shared" si="10"/>
        <v>3054.0471473038738</v>
      </c>
      <c r="AD56" s="158">
        <f t="shared" si="10"/>
        <v>462.45008378005491</v>
      </c>
      <c r="AE56" s="159">
        <f t="shared" ref="AE56:AE60" si="38">IFERROR((AD56-AC56)/ABS(AC56),"")</f>
        <v>-0.84857794871035053</v>
      </c>
      <c r="AF56" s="158">
        <v>43.636118873106469</v>
      </c>
      <c r="AG56" s="158">
        <v>34.154129410926586</v>
      </c>
      <c r="AH56" s="158">
        <v>30.055825920272781</v>
      </c>
      <c r="AI56" s="158">
        <v>40.160882769503615</v>
      </c>
      <c r="AJ56" s="158">
        <v>42.280332011354638</v>
      </c>
      <c r="AK56" s="159">
        <f t="shared" ref="AK56:AK60" si="39">IFERROR((AJ56-AI56)/ABS(AI56),"")</f>
        <v>5.277397048305018E-2</v>
      </c>
      <c r="AL56" s="158">
        <f t="shared" si="19"/>
        <v>505.74891157289147</v>
      </c>
      <c r="AM56" s="158">
        <f t="shared" si="20"/>
        <v>405.32765407231659</v>
      </c>
      <c r="AN56" s="158">
        <f t="shared" si="21"/>
        <v>384.62382694982375</v>
      </c>
      <c r="AO56" s="158">
        <f t="shared" si="22"/>
        <v>462.59150240442762</v>
      </c>
      <c r="AP56" s="158">
        <f t="shared" si="23"/>
        <v>450.91098135102862</v>
      </c>
      <c r="AQ56" s="159">
        <f t="shared" ref="AQ56:AQ60" si="40">IFERROR((AP56-AO56)/ABS(AO56),"")</f>
        <v>-2.5250185082706336E-2</v>
      </c>
      <c r="AR56" s="379">
        <f t="shared" si="24"/>
        <v>9029.610856464702</v>
      </c>
      <c r="AS56" s="379">
        <f t="shared" si="25"/>
        <v>9031.1258199633066</v>
      </c>
      <c r="AT56" s="379">
        <f t="shared" si="26"/>
        <v>9221.2619377991341</v>
      </c>
      <c r="AU56" s="379">
        <f t="shared" si="27"/>
        <v>9979.7314582982872</v>
      </c>
      <c r="AV56" s="379">
        <f t="shared" si="28"/>
        <v>10178.864902114019</v>
      </c>
      <c r="AW56" s="381">
        <f t="shared" ref="AW56:AW60" si="41">IFERROR((AV56-AU56)/ABS(AU56),"")</f>
        <v>1.9953787799585492E-2</v>
      </c>
      <c r="AX56" s="379">
        <f t="shared" si="29"/>
        <v>8617.1926444180026</v>
      </c>
      <c r="AY56" s="379">
        <f t="shared" si="30"/>
        <v>4321.8795584409863</v>
      </c>
      <c r="AZ56" s="379">
        <f t="shared" si="31"/>
        <v>3078.3582592482735</v>
      </c>
      <c r="BA56" s="379">
        <f t="shared" si="32"/>
        <v>3094.2080300733774</v>
      </c>
      <c r="BB56" s="379">
        <f t="shared" si="33"/>
        <v>504.73041579140954</v>
      </c>
      <c r="BC56" s="381">
        <f t="shared" ref="BC56:BC60" si="42">IFERROR((BB56-BA56)/ABS(BA56),"")</f>
        <v>-0.836878965187276</v>
      </c>
    </row>
    <row r="57" spans="1:55" ht="13.5" x14ac:dyDescent="0.25">
      <c r="A57" s="157" t="s">
        <v>16</v>
      </c>
      <c r="B57" s="158">
        <v>1088.5363811151799</v>
      </c>
      <c r="C57" s="158">
        <v>949.55404398919904</v>
      </c>
      <c r="D57" s="158">
        <v>1044.34265523269</v>
      </c>
      <c r="E57" s="158">
        <v>1440.62609956905</v>
      </c>
      <c r="F57" s="158">
        <v>1412.4932983605499</v>
      </c>
      <c r="G57" s="159">
        <f t="shared" si="34"/>
        <v>-1.95281768231991E-2</v>
      </c>
      <c r="H57" s="158">
        <v>49430.142079984602</v>
      </c>
      <c r="I57" s="158">
        <v>47288.822805642398</v>
      </c>
      <c r="J57" s="158">
        <v>49605.270805673201</v>
      </c>
      <c r="K57" s="158">
        <v>56927.1695083046</v>
      </c>
      <c r="L57" s="158">
        <v>54156.469197967301</v>
      </c>
      <c r="M57" s="159">
        <f t="shared" si="35"/>
        <v>-4.8670965626230654E-2</v>
      </c>
      <c r="N57" s="158">
        <v>47877.677095997002</v>
      </c>
      <c r="O57" s="158">
        <v>49319.295683726203</v>
      </c>
      <c r="P57" s="158">
        <v>43641.776937640898</v>
      </c>
      <c r="Q57" s="158">
        <v>25419.540309276599</v>
      </c>
      <c r="R57" s="158">
        <v>23528.674028712401</v>
      </c>
      <c r="S57" s="159">
        <f t="shared" si="36"/>
        <v>-7.4386328688805819E-2</v>
      </c>
      <c r="T57" s="158">
        <f t="shared" si="8"/>
        <v>50518.678461099778</v>
      </c>
      <c r="U57" s="158">
        <f t="shared" si="8"/>
        <v>48238.376849631597</v>
      </c>
      <c r="V57" s="158">
        <f t="shared" si="8"/>
        <v>50649.613460905894</v>
      </c>
      <c r="W57" s="158">
        <f t="shared" si="8"/>
        <v>58367.795607873646</v>
      </c>
      <c r="X57" s="158">
        <f t="shared" si="8"/>
        <v>55568.962496327847</v>
      </c>
      <c r="Y57" s="159">
        <f t="shared" si="37"/>
        <v>-4.7951667223290577E-2</v>
      </c>
      <c r="Z57" s="158">
        <f t="shared" si="10"/>
        <v>48966.213477112178</v>
      </c>
      <c r="AA57" s="158">
        <f t="shared" si="10"/>
        <v>50268.849727715402</v>
      </c>
      <c r="AB57" s="158">
        <f t="shared" si="10"/>
        <v>44686.119592873591</v>
      </c>
      <c r="AC57" s="158">
        <f t="shared" si="10"/>
        <v>26860.166408845649</v>
      </c>
      <c r="AD57" s="158">
        <f t="shared" si="10"/>
        <v>24941.167327072952</v>
      </c>
      <c r="AE57" s="159">
        <f t="shared" si="38"/>
        <v>-7.144405036674413E-2</v>
      </c>
      <c r="AF57" s="158">
        <v>0</v>
      </c>
      <c r="AG57" s="158">
        <v>0</v>
      </c>
      <c r="AH57" s="158">
        <v>0</v>
      </c>
      <c r="AI57" s="158">
        <v>0</v>
      </c>
      <c r="AJ57" s="158">
        <v>0</v>
      </c>
      <c r="AK57" s="159" t="str">
        <f t="shared" si="39"/>
        <v/>
      </c>
      <c r="AL57" s="158">
        <f t="shared" si="19"/>
        <v>1088.5363811151799</v>
      </c>
      <c r="AM57" s="158">
        <f t="shared" si="20"/>
        <v>949.55404398919904</v>
      </c>
      <c r="AN57" s="158">
        <f t="shared" si="21"/>
        <v>1044.34265523269</v>
      </c>
      <c r="AO57" s="158">
        <f t="shared" si="22"/>
        <v>1440.62609956905</v>
      </c>
      <c r="AP57" s="158">
        <f t="shared" si="23"/>
        <v>1412.4932983605499</v>
      </c>
      <c r="AQ57" s="159">
        <f t="shared" si="40"/>
        <v>-1.95281768231991E-2</v>
      </c>
      <c r="AR57" s="379">
        <f t="shared" si="24"/>
        <v>50518.678461099778</v>
      </c>
      <c r="AS57" s="379">
        <f t="shared" si="25"/>
        <v>48238.376849631597</v>
      </c>
      <c r="AT57" s="379">
        <f t="shared" si="26"/>
        <v>50649.613460905894</v>
      </c>
      <c r="AU57" s="379">
        <f t="shared" si="27"/>
        <v>58367.795607873646</v>
      </c>
      <c r="AV57" s="379">
        <f t="shared" si="28"/>
        <v>55568.962496327847</v>
      </c>
      <c r="AW57" s="381">
        <f t="shared" si="41"/>
        <v>-4.7951667223290577E-2</v>
      </c>
      <c r="AX57" s="379">
        <f t="shared" si="29"/>
        <v>48966.213477112178</v>
      </c>
      <c r="AY57" s="379">
        <f t="shared" si="30"/>
        <v>50268.849727715402</v>
      </c>
      <c r="AZ57" s="379">
        <f t="shared" si="31"/>
        <v>44686.119592873591</v>
      </c>
      <c r="BA57" s="379">
        <f t="shared" si="32"/>
        <v>26860.166408845649</v>
      </c>
      <c r="BB57" s="379">
        <f t="shared" si="33"/>
        <v>24941.167327072952</v>
      </c>
      <c r="BC57" s="381">
        <f t="shared" si="42"/>
        <v>-7.144405036674413E-2</v>
      </c>
    </row>
    <row r="58" spans="1:55" ht="13.5" x14ac:dyDescent="0.25">
      <c r="A58" s="161" t="s">
        <v>17</v>
      </c>
      <c r="B58" s="158">
        <v>1275.33568949747</v>
      </c>
      <c r="C58" s="158">
        <v>1323.10989443638</v>
      </c>
      <c r="D58" s="158">
        <v>1256.01265910287</v>
      </c>
      <c r="E58" s="158">
        <v>1060.9266166181701</v>
      </c>
      <c r="F58" s="158">
        <v>1114.4329841258</v>
      </c>
      <c r="G58" s="159">
        <f t="shared" si="34"/>
        <v>5.0433617810615207E-2</v>
      </c>
      <c r="H58" s="158">
        <v>22102.8103998232</v>
      </c>
      <c r="I58" s="158">
        <v>19903.999999840798</v>
      </c>
      <c r="J58" s="158">
        <v>24062.079999807502</v>
      </c>
      <c r="K58" s="158">
        <v>17934.568959831598</v>
      </c>
      <c r="L58" s="158">
        <v>17604.6699143392</v>
      </c>
      <c r="M58" s="159">
        <f t="shared" si="35"/>
        <v>-1.8394590147735361E-2</v>
      </c>
      <c r="N58" s="158">
        <v>22102.8103998232</v>
      </c>
      <c r="O58" s="158">
        <v>19903.999999840798</v>
      </c>
      <c r="P58" s="158">
        <v>24062.079999807502</v>
      </c>
      <c r="Q58" s="158">
        <v>13456.906433914401</v>
      </c>
      <c r="R58" s="158">
        <v>10530.904354635801</v>
      </c>
      <c r="S58" s="159">
        <f t="shared" si="36"/>
        <v>-0.21743497241716886</v>
      </c>
      <c r="T58" s="158">
        <f t="shared" si="8"/>
        <v>23378.146089320671</v>
      </c>
      <c r="U58" s="158">
        <f t="shared" si="8"/>
        <v>21227.109894277179</v>
      </c>
      <c r="V58" s="158">
        <f t="shared" si="8"/>
        <v>25318.092658910373</v>
      </c>
      <c r="W58" s="158">
        <f t="shared" si="8"/>
        <v>18995.495576449768</v>
      </c>
      <c r="X58" s="158">
        <f t="shared" si="8"/>
        <v>18719.102898465</v>
      </c>
      <c r="Y58" s="159">
        <f t="shared" si="37"/>
        <v>-1.4550432594526989E-2</v>
      </c>
      <c r="Z58" s="158">
        <f t="shared" si="10"/>
        <v>23378.146089320671</v>
      </c>
      <c r="AA58" s="158">
        <f t="shared" si="10"/>
        <v>21227.109894277179</v>
      </c>
      <c r="AB58" s="158">
        <f t="shared" si="10"/>
        <v>25318.092658910373</v>
      </c>
      <c r="AC58" s="158">
        <f t="shared" si="10"/>
        <v>14517.83305053257</v>
      </c>
      <c r="AD58" s="158">
        <f t="shared" si="10"/>
        <v>11645.337338761601</v>
      </c>
      <c r="AE58" s="159">
        <f t="shared" si="38"/>
        <v>-0.19785981156916493</v>
      </c>
      <c r="AF58" s="158">
        <v>0</v>
      </c>
      <c r="AG58" s="158">
        <v>0</v>
      </c>
      <c r="AH58" s="158">
        <v>0</v>
      </c>
      <c r="AI58" s="158">
        <v>0</v>
      </c>
      <c r="AJ58" s="158">
        <v>0</v>
      </c>
      <c r="AK58" s="159" t="str">
        <f t="shared" si="39"/>
        <v/>
      </c>
      <c r="AL58" s="158">
        <f t="shared" si="19"/>
        <v>1275.33568949747</v>
      </c>
      <c r="AM58" s="158">
        <f t="shared" si="20"/>
        <v>1323.10989443638</v>
      </c>
      <c r="AN58" s="158">
        <f t="shared" si="21"/>
        <v>1256.01265910287</v>
      </c>
      <c r="AO58" s="158">
        <f t="shared" si="22"/>
        <v>1060.9266166181701</v>
      </c>
      <c r="AP58" s="158">
        <f t="shared" si="23"/>
        <v>1114.4329841258</v>
      </c>
      <c r="AQ58" s="159">
        <f t="shared" si="40"/>
        <v>5.0433617810615207E-2</v>
      </c>
      <c r="AR58" s="379">
        <f t="shared" si="24"/>
        <v>23378.146089320671</v>
      </c>
      <c r="AS58" s="379">
        <f t="shared" si="25"/>
        <v>21227.109894277179</v>
      </c>
      <c r="AT58" s="379">
        <f t="shared" si="26"/>
        <v>25318.092658910373</v>
      </c>
      <c r="AU58" s="379">
        <f t="shared" si="27"/>
        <v>18995.495576449768</v>
      </c>
      <c r="AV58" s="379">
        <f t="shared" si="28"/>
        <v>18719.102898465</v>
      </c>
      <c r="AW58" s="381">
        <f t="shared" si="41"/>
        <v>-1.4550432594526989E-2</v>
      </c>
      <c r="AX58" s="379">
        <f t="shared" si="29"/>
        <v>23378.146089320671</v>
      </c>
      <c r="AY58" s="379">
        <f t="shared" si="30"/>
        <v>21227.109894277179</v>
      </c>
      <c r="AZ58" s="379">
        <f t="shared" si="31"/>
        <v>25318.092658910373</v>
      </c>
      <c r="BA58" s="379">
        <f t="shared" si="32"/>
        <v>14517.83305053257</v>
      </c>
      <c r="BB58" s="379">
        <f t="shared" si="33"/>
        <v>11645.337338761601</v>
      </c>
      <c r="BC58" s="381">
        <f t="shared" si="42"/>
        <v>-0.19785981156916493</v>
      </c>
    </row>
    <row r="59" spans="1:55" ht="13.5" x14ac:dyDescent="0.25">
      <c r="A59" s="162" t="s">
        <v>19</v>
      </c>
      <c r="B59" s="163">
        <v>113.293742998558</v>
      </c>
      <c r="C59" s="163">
        <v>42.3027345106524</v>
      </c>
      <c r="D59" s="163">
        <v>17.2376142231101</v>
      </c>
      <c r="E59" s="163">
        <v>44.637605048742898</v>
      </c>
      <c r="F59" s="163">
        <v>55.973494185968399</v>
      </c>
      <c r="G59" s="165">
        <f t="shared" si="34"/>
        <v>0.25395379355247794</v>
      </c>
      <c r="H59" s="163">
        <v>74.902879799400793</v>
      </c>
      <c r="I59" s="163">
        <v>77.754474499378006</v>
      </c>
      <c r="J59" s="163">
        <v>76.482405199388097</v>
      </c>
      <c r="K59" s="163">
        <v>133.79383371959699</v>
      </c>
      <c r="L59" s="163">
        <v>168.368597906237</v>
      </c>
      <c r="M59" s="165">
        <f t="shared" si="35"/>
        <v>0.25841821872823567</v>
      </c>
      <c r="N59" s="163">
        <v>6.4511027599483901</v>
      </c>
      <c r="O59" s="163">
        <v>5.1935671599584499</v>
      </c>
      <c r="P59" s="163">
        <v>4.8726438999610204</v>
      </c>
      <c r="Q59" s="163">
        <v>4.9182702227597703</v>
      </c>
      <c r="R59" s="163">
        <v>5.3915105161385402</v>
      </c>
      <c r="S59" s="165">
        <f t="shared" si="36"/>
        <v>9.6220880908251982E-2</v>
      </c>
      <c r="T59" s="158">
        <f t="shared" si="8"/>
        <v>188.19662279795881</v>
      </c>
      <c r="U59" s="158">
        <f t="shared" si="8"/>
        <v>120.05720901003041</v>
      </c>
      <c r="V59" s="158">
        <f t="shared" si="8"/>
        <v>93.720019422498197</v>
      </c>
      <c r="W59" s="163">
        <f t="shared" si="8"/>
        <v>178.43143876833989</v>
      </c>
      <c r="X59" s="163">
        <f t="shared" si="8"/>
        <v>224.34209209220541</v>
      </c>
      <c r="Y59" s="165">
        <f t="shared" si="37"/>
        <v>0.25730136819370708</v>
      </c>
      <c r="Z59" s="158">
        <f t="shared" si="10"/>
        <v>119.74484575850639</v>
      </c>
      <c r="AA59" s="158">
        <f t="shared" si="10"/>
        <v>47.496301670610848</v>
      </c>
      <c r="AB59" s="158">
        <f t="shared" si="10"/>
        <v>22.110258123071119</v>
      </c>
      <c r="AC59" s="163">
        <f t="shared" si="10"/>
        <v>49.555875271502671</v>
      </c>
      <c r="AD59" s="163">
        <f t="shared" si="10"/>
        <v>61.365004702106937</v>
      </c>
      <c r="AE59" s="165">
        <f t="shared" si="38"/>
        <v>0.23829928067873637</v>
      </c>
      <c r="AF59" s="163">
        <v>0.12438696644786795</v>
      </c>
      <c r="AG59" s="163">
        <v>4.7226731151753756E-2</v>
      </c>
      <c r="AH59" s="163">
        <v>2.187792752861159E-2</v>
      </c>
      <c r="AI59" s="163">
        <v>7.4360711236989965E-2</v>
      </c>
      <c r="AJ59" s="163">
        <v>9.9495422962258773E-2</v>
      </c>
      <c r="AK59" s="165">
        <f t="shared" si="39"/>
        <v>0.33801064173745832</v>
      </c>
      <c r="AL59" s="163">
        <f t="shared" si="19"/>
        <v>113.41812996500587</v>
      </c>
      <c r="AM59" s="163">
        <f t="shared" si="20"/>
        <v>42.349961241804152</v>
      </c>
      <c r="AN59" s="163">
        <f t="shared" si="21"/>
        <v>17.25949215063871</v>
      </c>
      <c r="AO59" s="163">
        <f t="shared" si="22"/>
        <v>44.71196575997989</v>
      </c>
      <c r="AP59" s="163">
        <f t="shared" si="23"/>
        <v>56.072989608930655</v>
      </c>
      <c r="AQ59" s="165">
        <f t="shared" si="40"/>
        <v>0.25409358894973072</v>
      </c>
      <c r="AR59" s="379">
        <f t="shared" si="24"/>
        <v>188.32100976440665</v>
      </c>
      <c r="AS59" s="379">
        <f t="shared" si="25"/>
        <v>120.10443574118216</v>
      </c>
      <c r="AT59" s="379">
        <f t="shared" si="26"/>
        <v>93.741897350026804</v>
      </c>
      <c r="AU59" s="379">
        <f t="shared" si="27"/>
        <v>178.50579947957686</v>
      </c>
      <c r="AV59" s="379">
        <f t="shared" si="28"/>
        <v>224.44158751516767</v>
      </c>
      <c r="AW59" s="382">
        <f t="shared" si="41"/>
        <v>0.25733498950462047</v>
      </c>
      <c r="AX59" s="379">
        <f t="shared" si="29"/>
        <v>119.86923272495426</v>
      </c>
      <c r="AY59" s="379">
        <f t="shared" si="30"/>
        <v>47.5435284017626</v>
      </c>
      <c r="AZ59" s="379">
        <f t="shared" si="31"/>
        <v>22.13213605059973</v>
      </c>
      <c r="BA59" s="379">
        <f t="shared" si="32"/>
        <v>49.630235982739663</v>
      </c>
      <c r="BB59" s="379">
        <f t="shared" si="33"/>
        <v>61.464500125069193</v>
      </c>
      <c r="BC59" s="382">
        <f t="shared" si="42"/>
        <v>0.23844867766587358</v>
      </c>
    </row>
    <row r="60" spans="1:55" ht="13.5" x14ac:dyDescent="0.25">
      <c r="A60" s="187" t="s">
        <v>20</v>
      </c>
      <c r="B60" s="168">
        <f>SUM(B52:B59)</f>
        <v>27113.749358906323</v>
      </c>
      <c r="C60" s="168">
        <f>SUM(C52:C59)</f>
        <v>23379.617026542772</v>
      </c>
      <c r="D60" s="168">
        <f>SUM(D52:D59)</f>
        <v>23006.671228008043</v>
      </c>
      <c r="E60" s="168">
        <f>SUM(E52:E59)</f>
        <v>23253.760386838923</v>
      </c>
      <c r="F60" s="168">
        <f>SUM(F52:F59)</f>
        <v>20964.05427355093</v>
      </c>
      <c r="G60" s="169">
        <f t="shared" si="34"/>
        <v>-9.8466057755713043E-2</v>
      </c>
      <c r="H60" s="168">
        <f>SUM(H52:H59)</f>
        <v>248558.65916662649</v>
      </c>
      <c r="I60" s="168">
        <f>SUM(I52:I59)</f>
        <v>234304.53174326639</v>
      </c>
      <c r="J60" s="168">
        <f>SUM(J52:J59)</f>
        <v>243257.4754352794</v>
      </c>
      <c r="K60" s="168">
        <f>SUM(K52:K59)</f>
        <v>231276.18009908506</v>
      </c>
      <c r="L60" s="168">
        <f>SUM(L52:L59)</f>
        <v>234629.00212557282</v>
      </c>
      <c r="M60" s="169">
        <f t="shared" si="35"/>
        <v>1.4497048615431642E-2</v>
      </c>
      <c r="N60" s="168">
        <f>SUM(N52:N59)</f>
        <v>226978.58146308595</v>
      </c>
      <c r="O60" s="168">
        <f>SUM(O52:O59)</f>
        <v>216933.24440055341</v>
      </c>
      <c r="P60" s="168">
        <f>SUM(P52:P59)</f>
        <v>170433.26817959448</v>
      </c>
      <c r="Q60" s="168">
        <f>SUM(Q52:Q59)</f>
        <v>113027.51601767664</v>
      </c>
      <c r="R60" s="168">
        <f>SUM(R52:R59)</f>
        <v>97006.008151581875</v>
      </c>
      <c r="S60" s="169">
        <f t="shared" si="36"/>
        <v>-0.14174873898484261</v>
      </c>
      <c r="T60" s="168">
        <f>SUM(T52:T59)</f>
        <v>275672.40852553287</v>
      </c>
      <c r="U60" s="168">
        <f>SUM(U52:U59)</f>
        <v>257684.14876980911</v>
      </c>
      <c r="V60" s="168">
        <f>SUM(V52:V59)</f>
        <v>266264.14666328742</v>
      </c>
      <c r="W60" s="168">
        <f>SUM(W52:W59)</f>
        <v>254529.94048592396</v>
      </c>
      <c r="X60" s="168">
        <f>SUM(X52:X59)</f>
        <v>255593.05639912374</v>
      </c>
      <c r="Y60" s="169">
        <f t="shared" si="37"/>
        <v>4.1767813687072983E-3</v>
      </c>
      <c r="Z60" s="168">
        <f>SUM(Z52:Z59)</f>
        <v>254092.33082199231</v>
      </c>
      <c r="AA60" s="168">
        <f>SUM(AA52:AA59)</f>
        <v>240312.86142709613</v>
      </c>
      <c r="AB60" s="168">
        <f>SUM(AB52:AB59)</f>
        <v>193439.93940760256</v>
      </c>
      <c r="AC60" s="168">
        <f>SUM(AC52:AC59)</f>
        <v>136281.27640451558</v>
      </c>
      <c r="AD60" s="168">
        <f>SUM(AD52:AD59)</f>
        <v>117970.0624251328</v>
      </c>
      <c r="AE60" s="169">
        <f t="shared" si="38"/>
        <v>-0.13436338771168166</v>
      </c>
      <c r="AF60" s="168">
        <f>SUM(AF52:AF59)</f>
        <v>1189.4976871540962</v>
      </c>
      <c r="AG60" s="168">
        <f>SUM(AG52:AG59)</f>
        <v>1020.3030653029507</v>
      </c>
      <c r="AH60" s="168">
        <f>SUM(AH52:AH59)</f>
        <v>1004.4088957013776</v>
      </c>
      <c r="AI60" s="168">
        <f>SUM(AI52:AI59)</f>
        <v>1022.0218441156568</v>
      </c>
      <c r="AJ60" s="168">
        <f>SUM(AJ52:AJ59)</f>
        <v>1022.0701018153898</v>
      </c>
      <c r="AK60" s="169">
        <f t="shared" si="39"/>
        <v>4.7217875049166257E-5</v>
      </c>
      <c r="AL60" s="168">
        <f>SUM(AL52:AL59)</f>
        <v>28303.24704606042</v>
      </c>
      <c r="AM60" s="168">
        <f>SUM(AM52:AM59)</f>
        <v>24399.920091845721</v>
      </c>
      <c r="AN60" s="168">
        <f>SUM(AN52:AN59)</f>
        <v>24011.08012370942</v>
      </c>
      <c r="AO60" s="168">
        <f>SUM(AO52:AO59)</f>
        <v>24275.782230954585</v>
      </c>
      <c r="AP60" s="168">
        <f>SUM(AP52:AP59)</f>
        <v>21986.124375366326</v>
      </c>
      <c r="AQ60" s="169">
        <f t="shared" si="40"/>
        <v>-9.4318602539969473E-2</v>
      </c>
      <c r="AR60" s="383">
        <f>SUM(AR52:AR59)</f>
        <v>276861.90621268691</v>
      </c>
      <c r="AS60" s="383">
        <f>SUM(AS52:AS59)</f>
        <v>258704.45183511209</v>
      </c>
      <c r="AT60" s="383">
        <f>SUM(AT52:AT59)</f>
        <v>267268.55555898882</v>
      </c>
      <c r="AU60" s="383">
        <f>SUM(AU52:AU59)</f>
        <v>255551.96233003962</v>
      </c>
      <c r="AV60" s="383">
        <f>SUM(AV52:AV59)</f>
        <v>256615.12650093916</v>
      </c>
      <c r="AW60" s="384">
        <f t="shared" si="41"/>
        <v>4.1602661204631726E-3</v>
      </c>
      <c r="AX60" s="383">
        <f>SUM(AX52:AX59)</f>
        <v>255281.82850914638</v>
      </c>
      <c r="AY60" s="383">
        <f>SUM(AY52:AY59)</f>
        <v>241333.16449239911</v>
      </c>
      <c r="AZ60" s="383">
        <f>SUM(AZ52:AZ59)</f>
        <v>194444.34830330394</v>
      </c>
      <c r="BA60" s="383">
        <f>SUM(BA52:BA59)</f>
        <v>137303.29824863124</v>
      </c>
      <c r="BB60" s="383">
        <f>SUM(BB52:BB59)</f>
        <v>118992.13252694819</v>
      </c>
      <c r="BC60" s="384">
        <f t="shared" si="42"/>
        <v>-0.13336289772533264</v>
      </c>
    </row>
    <row r="61" spans="1:55" ht="13.5" x14ac:dyDescent="0.25">
      <c r="A61" s="188"/>
      <c r="B61" s="189"/>
      <c r="C61" s="189"/>
      <c r="D61" s="189"/>
      <c r="E61" s="189"/>
      <c r="F61" s="189"/>
      <c r="G61" s="189"/>
      <c r="H61" s="189"/>
      <c r="I61" s="189"/>
      <c r="J61" s="189"/>
      <c r="K61" s="189"/>
      <c r="L61" s="189"/>
      <c r="M61" s="189"/>
      <c r="N61" s="189"/>
      <c r="O61" s="189"/>
      <c r="P61" s="189"/>
      <c r="Q61" s="189"/>
      <c r="R61" s="189"/>
      <c r="S61" s="33"/>
      <c r="T61" s="33"/>
      <c r="U61" s="33"/>
      <c r="AR61" s="375"/>
      <c r="AS61" s="375"/>
      <c r="AT61" s="375"/>
      <c r="AU61" s="375"/>
      <c r="AV61" s="375"/>
      <c r="AW61" s="375"/>
      <c r="AX61" s="375"/>
      <c r="AY61" s="375"/>
      <c r="AZ61" s="375"/>
      <c r="BA61" s="375"/>
      <c r="BB61" s="375"/>
    </row>
    <row r="62" spans="1:55" ht="13.5" x14ac:dyDescent="0.25">
      <c r="A62" s="157" t="s">
        <v>36</v>
      </c>
      <c r="B62" s="34"/>
      <c r="C62" s="34"/>
      <c r="D62" s="34"/>
      <c r="E62" s="34"/>
      <c r="F62" s="34"/>
      <c r="G62" s="34"/>
      <c r="H62" s="34"/>
      <c r="I62" s="34"/>
      <c r="J62" s="34"/>
      <c r="K62" s="34"/>
      <c r="L62" s="189"/>
      <c r="M62" s="189"/>
      <c r="N62" s="189"/>
      <c r="O62" s="189"/>
      <c r="P62" s="189"/>
      <c r="Q62" s="189"/>
      <c r="R62" s="189"/>
      <c r="S62" s="33"/>
      <c r="T62" s="33"/>
      <c r="U62" s="33"/>
    </row>
    <row r="63" spans="1:55" ht="13.5" x14ac:dyDescent="0.25">
      <c r="A63" s="157" t="s">
        <v>37</v>
      </c>
      <c r="B63" s="34"/>
      <c r="C63" s="34"/>
      <c r="D63" s="34"/>
      <c r="E63" s="34"/>
      <c r="F63" s="34"/>
      <c r="G63" s="34"/>
      <c r="H63" s="34"/>
      <c r="I63" s="34"/>
      <c r="J63" s="34"/>
      <c r="K63" s="34"/>
      <c r="L63" s="189"/>
      <c r="M63" s="189"/>
      <c r="N63" s="189"/>
      <c r="O63" s="189"/>
      <c r="P63" s="189"/>
      <c r="Q63" s="189"/>
      <c r="R63" s="189"/>
      <c r="S63" s="33"/>
      <c r="T63" s="33"/>
      <c r="U63" s="33"/>
    </row>
    <row r="64" spans="1:55" ht="13.5" x14ac:dyDescent="0.25">
      <c r="A64" s="157" t="s">
        <v>38</v>
      </c>
      <c r="B64" s="34"/>
      <c r="C64" s="34"/>
      <c r="D64" s="34"/>
      <c r="E64" s="34"/>
      <c r="F64" s="34"/>
      <c r="G64" s="34"/>
      <c r="H64" s="34"/>
      <c r="I64" s="34"/>
      <c r="J64" s="34"/>
      <c r="K64" s="34"/>
      <c r="L64" s="189"/>
      <c r="M64" s="189"/>
      <c r="N64" s="189"/>
      <c r="O64" s="189"/>
      <c r="P64" s="189"/>
      <c r="Q64" s="189"/>
      <c r="R64" s="189"/>
      <c r="S64" s="33"/>
      <c r="T64" s="33"/>
      <c r="U64" s="33"/>
    </row>
    <row r="65" spans="1:21" ht="13.5" x14ac:dyDescent="0.25">
      <c r="A65" s="157" t="s">
        <v>183</v>
      </c>
      <c r="B65" s="34"/>
      <c r="C65" s="34"/>
      <c r="D65" s="34"/>
      <c r="E65" s="34"/>
      <c r="F65" s="34"/>
      <c r="G65" s="34"/>
      <c r="H65" s="34"/>
      <c r="I65" s="34"/>
      <c r="J65" s="34"/>
      <c r="K65" s="34"/>
      <c r="L65" s="189"/>
      <c r="M65" s="189"/>
      <c r="N65" s="189"/>
      <c r="O65" s="189"/>
      <c r="P65" s="189"/>
      <c r="Q65" s="189"/>
      <c r="R65" s="189"/>
      <c r="S65" s="33"/>
      <c r="T65" s="33"/>
      <c r="U65" s="33"/>
    </row>
    <row r="66" spans="1:21" ht="13.5" x14ac:dyDescent="0.25">
      <c r="A66" s="157" t="s">
        <v>185</v>
      </c>
      <c r="B66" s="34"/>
      <c r="C66" s="34"/>
      <c r="D66" s="34"/>
      <c r="E66" s="34"/>
      <c r="F66" s="34"/>
      <c r="G66" s="34"/>
      <c r="H66" s="34"/>
      <c r="I66" s="34"/>
      <c r="J66" s="34"/>
      <c r="K66" s="34"/>
      <c r="L66" s="189"/>
      <c r="M66" s="189"/>
      <c r="N66" s="189"/>
      <c r="O66" s="189"/>
      <c r="P66" s="189"/>
      <c r="Q66" s="189"/>
      <c r="R66" s="189"/>
      <c r="S66" s="33"/>
      <c r="T66" s="33"/>
      <c r="U66" s="33"/>
    </row>
    <row r="67" spans="1:21" ht="13.5" x14ac:dyDescent="0.25">
      <c r="A67" s="162"/>
      <c r="B67" s="34"/>
      <c r="C67" s="34"/>
      <c r="D67" s="34"/>
      <c r="E67" s="34"/>
      <c r="F67" s="34"/>
      <c r="G67" s="34"/>
      <c r="H67" s="34"/>
      <c r="I67" s="34"/>
      <c r="J67" s="34"/>
      <c r="K67" s="34"/>
      <c r="L67" s="189"/>
      <c r="M67" s="189"/>
      <c r="N67" s="189"/>
      <c r="O67" s="189"/>
      <c r="P67" s="189"/>
      <c r="Q67" s="189"/>
      <c r="R67" s="189"/>
      <c r="S67" s="33"/>
      <c r="T67" s="33"/>
      <c r="U67" s="33"/>
    </row>
    <row r="68" spans="1:21" ht="15.5" x14ac:dyDescent="0.25">
      <c r="A68" s="399" t="s">
        <v>39</v>
      </c>
      <c r="B68" s="399"/>
      <c r="C68" s="399"/>
      <c r="D68" s="399"/>
      <c r="E68" s="399"/>
      <c r="F68" s="399"/>
      <c r="G68" s="190"/>
      <c r="H68" s="34"/>
      <c r="I68" s="34"/>
      <c r="J68" s="34"/>
      <c r="K68" s="34"/>
      <c r="L68" s="189"/>
      <c r="M68" s="189"/>
      <c r="N68" s="189"/>
      <c r="O68" s="189"/>
      <c r="P68" s="189"/>
      <c r="Q68" s="189"/>
      <c r="R68" s="189"/>
      <c r="S68" s="33"/>
      <c r="T68" s="33"/>
      <c r="U68" s="33"/>
    </row>
    <row r="69" spans="1:21" ht="13.5" customHeight="1" x14ac:dyDescent="0.35">
      <c r="A69" s="400" t="s">
        <v>40</v>
      </c>
      <c r="B69" s="400"/>
      <c r="C69" s="400"/>
      <c r="D69" s="400"/>
      <c r="E69" s="400"/>
      <c r="F69" s="400"/>
      <c r="G69" s="400"/>
      <c r="H69" s="34"/>
      <c r="I69" s="34"/>
      <c r="J69" s="34"/>
      <c r="K69" s="34"/>
      <c r="L69" s="189"/>
      <c r="M69" s="189"/>
      <c r="N69" s="189"/>
      <c r="O69" s="189"/>
      <c r="P69" s="189"/>
      <c r="Q69" s="189"/>
      <c r="R69" s="189"/>
      <c r="S69" s="33"/>
      <c r="T69" s="33"/>
      <c r="U69" s="33"/>
    </row>
    <row r="70" spans="1:21" ht="40.5" x14ac:dyDescent="0.35">
      <c r="A70" s="191"/>
      <c r="B70" s="150">
        <v>2019</v>
      </c>
      <c r="C70" s="150">
        <v>2020</v>
      </c>
      <c r="D70" s="150">
        <v>2021</v>
      </c>
      <c r="E70" s="150">
        <v>2022</v>
      </c>
      <c r="F70" s="150">
        <v>2023</v>
      </c>
      <c r="G70" s="150" t="s">
        <v>10</v>
      </c>
      <c r="H70" s="34"/>
      <c r="I70" s="34"/>
      <c r="J70" s="34"/>
      <c r="K70" s="34"/>
      <c r="L70" s="189"/>
      <c r="M70" s="189"/>
      <c r="N70" s="189"/>
      <c r="O70" s="189"/>
      <c r="P70" s="189"/>
      <c r="Q70" s="189"/>
      <c r="R70" s="189"/>
      <c r="S70" s="33"/>
      <c r="T70" s="33"/>
      <c r="U70" s="33"/>
    </row>
    <row r="71" spans="1:21" ht="13.5" x14ac:dyDescent="0.35">
      <c r="A71" s="192" t="s">
        <v>11</v>
      </c>
      <c r="B71" s="153">
        <v>224910.42541397599</v>
      </c>
      <c r="C71" s="153">
        <v>180574.144713961</v>
      </c>
      <c r="D71" s="153">
        <v>191000.70627696399</v>
      </c>
      <c r="E71" s="153">
        <v>204768.230627349</v>
      </c>
      <c r="F71" s="153">
        <v>166794</v>
      </c>
      <c r="G71" s="193">
        <f t="shared" ref="G71:G78" si="43">(F71-E71)/ABS(E71)</f>
        <v>-0.18544981568189187</v>
      </c>
      <c r="H71" s="34"/>
      <c r="I71" s="34"/>
      <c r="J71" s="34"/>
      <c r="K71" s="34"/>
      <c r="L71" s="189"/>
      <c r="M71" s="189"/>
      <c r="N71" s="189"/>
      <c r="O71" s="189"/>
      <c r="P71" s="189"/>
      <c r="Q71" s="189"/>
      <c r="R71" s="189"/>
      <c r="S71" s="33"/>
      <c r="T71" s="33"/>
      <c r="U71" s="33"/>
    </row>
    <row r="72" spans="1:21" ht="13.5" x14ac:dyDescent="0.35">
      <c r="A72" s="194" t="s">
        <v>12</v>
      </c>
      <c r="B72" s="153">
        <v>55790.515651467198</v>
      </c>
      <c r="C72" s="158">
        <v>50686.980618865498</v>
      </c>
      <c r="D72" s="158">
        <v>58889.393814139301</v>
      </c>
      <c r="E72" s="158">
        <v>54571.858182870797</v>
      </c>
      <c r="F72" s="158">
        <v>66500</v>
      </c>
      <c r="G72" s="195">
        <f t="shared" si="43"/>
        <v>0.21857679423628731</v>
      </c>
      <c r="H72" s="34"/>
      <c r="I72" s="34"/>
      <c r="J72" s="34"/>
      <c r="K72" s="34"/>
      <c r="L72" s="189"/>
      <c r="M72" s="189"/>
      <c r="N72" s="189"/>
      <c r="O72" s="189"/>
      <c r="P72" s="189"/>
      <c r="Q72" s="189"/>
      <c r="R72" s="189"/>
      <c r="S72" s="33"/>
      <c r="T72" s="33"/>
      <c r="U72" s="33"/>
    </row>
    <row r="73" spans="1:21" ht="13.5" x14ac:dyDescent="0.35">
      <c r="A73" s="194" t="s">
        <v>13</v>
      </c>
      <c r="B73" s="153">
        <v>44144.288891017102</v>
      </c>
      <c r="C73" s="158">
        <v>34177.062414391497</v>
      </c>
      <c r="D73" s="158">
        <v>46524.182144141298</v>
      </c>
      <c r="E73" s="158">
        <v>40356.655057322598</v>
      </c>
      <c r="F73" s="158">
        <v>44215</v>
      </c>
      <c r="G73" s="195">
        <f t="shared" si="43"/>
        <v>9.560616302805594E-2</v>
      </c>
      <c r="H73" s="34"/>
      <c r="I73" s="34"/>
      <c r="J73" s="34"/>
      <c r="K73" s="34"/>
      <c r="L73" s="189"/>
      <c r="M73" s="189"/>
      <c r="N73" s="189"/>
      <c r="O73" s="189"/>
      <c r="P73" s="189"/>
      <c r="Q73" s="189"/>
      <c r="R73" s="189"/>
      <c r="S73" s="33"/>
      <c r="T73" s="33"/>
      <c r="U73" s="33"/>
    </row>
    <row r="74" spans="1:21" ht="13.5" x14ac:dyDescent="0.35">
      <c r="A74" s="194" t="s">
        <v>14</v>
      </c>
      <c r="B74" s="153">
        <v>67910.088633125706</v>
      </c>
      <c r="C74" s="158">
        <v>53121.068339191603</v>
      </c>
      <c r="D74" s="158">
        <v>47016.765858659703</v>
      </c>
      <c r="E74" s="158">
        <v>45700.196259902099</v>
      </c>
      <c r="F74" s="158">
        <v>42775</v>
      </c>
      <c r="G74" s="195">
        <f t="shared" si="43"/>
        <v>-6.4008396009202731E-2</v>
      </c>
      <c r="H74" s="34"/>
      <c r="I74" s="34"/>
      <c r="J74" s="34"/>
      <c r="K74" s="34"/>
      <c r="L74" s="189"/>
      <c r="M74" s="189"/>
      <c r="N74" s="189"/>
      <c r="O74" s="189"/>
      <c r="P74" s="189"/>
      <c r="Q74" s="189"/>
      <c r="R74" s="189"/>
      <c r="S74" s="33"/>
      <c r="T74" s="33"/>
      <c r="U74" s="33"/>
    </row>
    <row r="75" spans="1:21" ht="13.5" x14ac:dyDescent="0.35">
      <c r="A75" s="194" t="s">
        <v>15</v>
      </c>
      <c r="B75" s="153">
        <v>29161.8775539247</v>
      </c>
      <c r="C75" s="158">
        <v>25897.495926472599</v>
      </c>
      <c r="D75" s="158">
        <v>25433.585768225501</v>
      </c>
      <c r="E75" s="158">
        <v>23385.5798299245</v>
      </c>
      <c r="F75" s="158">
        <v>28074</v>
      </c>
      <c r="G75" s="195">
        <f t="shared" si="43"/>
        <v>0.20048338352834574</v>
      </c>
      <c r="H75" s="34"/>
      <c r="I75" s="34"/>
      <c r="J75" s="34"/>
      <c r="K75" s="34"/>
      <c r="L75" s="189"/>
      <c r="M75" s="189"/>
      <c r="N75" s="189"/>
      <c r="O75" s="189"/>
      <c r="P75" s="189"/>
      <c r="Q75" s="189"/>
      <c r="R75" s="189"/>
      <c r="S75" s="33"/>
      <c r="T75" s="33"/>
      <c r="U75" s="33"/>
    </row>
    <row r="76" spans="1:21" ht="13.5" x14ac:dyDescent="0.35">
      <c r="A76" s="194" t="s">
        <v>16</v>
      </c>
      <c r="B76" s="153">
        <v>37092.113737774402</v>
      </c>
      <c r="C76" s="158">
        <v>31490.6592892601</v>
      </c>
      <c r="D76" s="158">
        <v>37836.845775549402</v>
      </c>
      <c r="E76" s="158">
        <v>39436.786624847802</v>
      </c>
      <c r="F76" s="158">
        <v>44009</v>
      </c>
      <c r="G76" s="195">
        <f t="shared" si="43"/>
        <v>0.11593777704675864</v>
      </c>
      <c r="H76" s="34"/>
      <c r="I76" s="34"/>
      <c r="J76" s="34"/>
      <c r="K76" s="34"/>
      <c r="L76" s="189"/>
      <c r="M76" s="189"/>
      <c r="N76" s="189"/>
      <c r="O76" s="189"/>
      <c r="P76" s="189"/>
      <c r="Q76" s="189"/>
      <c r="R76" s="189"/>
      <c r="S76" s="33"/>
      <c r="T76" s="33"/>
      <c r="U76" s="33"/>
    </row>
    <row r="77" spans="1:21" ht="13.5" x14ac:dyDescent="0.35">
      <c r="A77" s="196" t="s">
        <v>17</v>
      </c>
      <c r="B77" s="189">
        <v>14935.7096968035</v>
      </c>
      <c r="C77" s="163">
        <v>11757.4956969614</v>
      </c>
      <c r="D77" s="163">
        <v>13973.3471145528</v>
      </c>
      <c r="E77" s="163">
        <v>14823.951242532101</v>
      </c>
      <c r="F77" s="163">
        <v>12414</v>
      </c>
      <c r="G77" s="197">
        <f t="shared" si="43"/>
        <v>-0.16257144961578096</v>
      </c>
      <c r="H77" s="34"/>
      <c r="I77" s="34"/>
      <c r="J77" s="34"/>
      <c r="K77" s="34"/>
      <c r="L77" s="189"/>
      <c r="M77" s="189"/>
      <c r="N77" s="189"/>
      <c r="O77" s="189"/>
      <c r="P77" s="189"/>
      <c r="Q77" s="189"/>
      <c r="R77" s="189"/>
      <c r="S77" s="33"/>
      <c r="T77" s="33"/>
      <c r="U77" s="33"/>
    </row>
    <row r="78" spans="1:21" ht="13.5" x14ac:dyDescent="0.25">
      <c r="A78" s="198" t="s">
        <v>20</v>
      </c>
      <c r="B78" s="199">
        <f>SUM(B71:B77)</f>
        <v>473945.01957808854</v>
      </c>
      <c r="C78" s="199">
        <f>SUM(C71:C77)</f>
        <v>387704.90699910372</v>
      </c>
      <c r="D78" s="199">
        <f>SUM(D71:D77)</f>
        <v>420674.82675223198</v>
      </c>
      <c r="E78" s="199">
        <f>SUM(E71:E77)</f>
        <v>423043.25782474887</v>
      </c>
      <c r="F78" s="199">
        <f>SUM(F71:F77)</f>
        <v>404781</v>
      </c>
      <c r="G78" s="200">
        <f t="shared" si="43"/>
        <v>-4.3168771720064253E-2</v>
      </c>
      <c r="H78" s="34"/>
      <c r="I78" s="34"/>
      <c r="J78" s="34"/>
      <c r="K78" s="34"/>
      <c r="L78" s="189"/>
      <c r="M78" s="189"/>
      <c r="N78" s="189"/>
      <c r="O78" s="189"/>
      <c r="P78" s="189"/>
      <c r="Q78" s="189"/>
      <c r="R78" s="189"/>
      <c r="S78" s="33"/>
      <c r="T78" s="33"/>
      <c r="U78" s="33"/>
    </row>
    <row r="79" spans="1:21" ht="13.5" x14ac:dyDescent="0.25">
      <c r="A79" s="201"/>
      <c r="B79" s="202"/>
      <c r="C79" s="202"/>
      <c r="D79" s="202"/>
      <c r="E79" s="202"/>
      <c r="F79" s="202"/>
      <c r="G79" s="203"/>
      <c r="H79" s="34"/>
      <c r="I79" s="34"/>
      <c r="J79" s="34"/>
      <c r="K79" s="34"/>
      <c r="L79" s="189"/>
      <c r="M79" s="189"/>
      <c r="N79" s="189"/>
      <c r="O79" s="189"/>
      <c r="P79" s="189"/>
      <c r="Q79" s="189"/>
      <c r="R79" s="189"/>
      <c r="S79" s="33"/>
      <c r="T79" s="33"/>
      <c r="U79" s="33"/>
    </row>
    <row r="80" spans="1:21" ht="13.5" x14ac:dyDescent="0.35">
      <c r="A80" s="401" t="s">
        <v>41</v>
      </c>
      <c r="B80" s="401"/>
      <c r="C80" s="401"/>
      <c r="D80" s="401"/>
      <c r="E80" s="401"/>
      <c r="F80" s="401"/>
      <c r="G80" s="401"/>
      <c r="H80" s="34"/>
      <c r="I80" s="34"/>
      <c r="J80" s="34"/>
      <c r="K80" s="34"/>
      <c r="L80" s="189"/>
      <c r="M80" s="189"/>
      <c r="N80" s="189"/>
      <c r="O80" s="189"/>
      <c r="P80" s="189"/>
      <c r="Q80" s="189"/>
      <c r="R80" s="189"/>
      <c r="S80" s="33"/>
      <c r="T80" s="33"/>
      <c r="U80" s="33"/>
    </row>
    <row r="81" spans="1:21" ht="40.5" x14ac:dyDescent="0.35">
      <c r="A81" s="204"/>
      <c r="B81" s="150">
        <v>2019</v>
      </c>
      <c r="C81" s="150">
        <v>2020</v>
      </c>
      <c r="D81" s="150">
        <v>2021</v>
      </c>
      <c r="E81" s="150">
        <v>2022</v>
      </c>
      <c r="F81" s="150">
        <v>2023</v>
      </c>
      <c r="G81" s="150" t="s">
        <v>10</v>
      </c>
      <c r="H81" s="34"/>
      <c r="I81" s="34"/>
      <c r="J81" s="34"/>
      <c r="K81" s="34"/>
      <c r="L81" s="189"/>
      <c r="M81" s="189"/>
      <c r="N81" s="189"/>
      <c r="O81" s="189"/>
      <c r="P81" s="189"/>
      <c r="Q81" s="189"/>
      <c r="R81" s="189"/>
      <c r="S81" s="33"/>
      <c r="T81" s="33"/>
      <c r="U81" s="33"/>
    </row>
    <row r="82" spans="1:21" ht="13.5" x14ac:dyDescent="0.35">
      <c r="A82" s="192" t="s">
        <v>11</v>
      </c>
      <c r="B82" s="153">
        <v>15300.011855821384</v>
      </c>
      <c r="C82" s="153">
        <v>11299.587724480245</v>
      </c>
      <c r="D82" s="153">
        <v>11362.368772672557</v>
      </c>
      <c r="E82" s="153">
        <v>5258.6254492415655</v>
      </c>
      <c r="F82" s="153">
        <v>3654.8900337646528</v>
      </c>
      <c r="G82" s="193">
        <f t="shared" ref="G82:G89" si="44">(F82-E82)/ABS(E82)</f>
        <v>-0.30497236035477948</v>
      </c>
      <c r="H82" s="34"/>
      <c r="I82" s="34"/>
      <c r="J82" s="34"/>
      <c r="K82" s="34"/>
      <c r="L82" s="189"/>
      <c r="M82" s="189"/>
      <c r="N82" s="189"/>
      <c r="O82" s="189"/>
      <c r="P82" s="189"/>
      <c r="Q82" s="189"/>
      <c r="R82" s="189"/>
      <c r="S82" s="33"/>
      <c r="T82" s="33"/>
      <c r="U82" s="33"/>
    </row>
    <row r="83" spans="1:21" ht="13.5" x14ac:dyDescent="0.35">
      <c r="A83" s="194" t="s">
        <v>12</v>
      </c>
      <c r="B83" s="153">
        <v>16217.674813380399</v>
      </c>
      <c r="C83" s="158">
        <v>15084.0567084575</v>
      </c>
      <c r="D83" s="158">
        <v>15774.472298697199</v>
      </c>
      <c r="E83" s="158">
        <v>11163.809072633199</v>
      </c>
      <c r="F83" s="158">
        <v>7820.3269146247603</v>
      </c>
      <c r="G83" s="195">
        <f t="shared" si="44"/>
        <v>-0.29949295408541182</v>
      </c>
      <c r="H83" s="34"/>
      <c r="I83" s="34"/>
      <c r="J83" s="34"/>
      <c r="K83" s="34"/>
      <c r="L83" s="189"/>
      <c r="M83" s="189"/>
      <c r="N83" s="189"/>
      <c r="O83" s="189"/>
      <c r="P83" s="189"/>
      <c r="Q83" s="189"/>
      <c r="R83" s="189"/>
      <c r="S83" s="33"/>
      <c r="T83" s="33"/>
      <c r="U83" s="33"/>
    </row>
    <row r="84" spans="1:21" ht="13.5" x14ac:dyDescent="0.35">
      <c r="A84" s="194" t="s">
        <v>13</v>
      </c>
      <c r="B84" s="153">
        <v>5645.7272592010204</v>
      </c>
      <c r="C84" s="158">
        <v>4943.66169375134</v>
      </c>
      <c r="D84" s="158">
        <v>5867.7246759708596</v>
      </c>
      <c r="E84" s="158">
        <v>1812.9437212139501</v>
      </c>
      <c r="F84" s="158">
        <v>1398.12217443708</v>
      </c>
      <c r="G84" s="195">
        <f t="shared" si="44"/>
        <v>-0.22881104466889068</v>
      </c>
      <c r="H84" s="34"/>
      <c r="I84" s="34"/>
      <c r="J84" s="34"/>
      <c r="K84" s="34"/>
      <c r="L84" s="189"/>
      <c r="M84" s="189"/>
      <c r="N84" s="189"/>
      <c r="O84" s="189"/>
      <c r="P84" s="189"/>
      <c r="Q84" s="189"/>
      <c r="R84" s="189"/>
      <c r="S84" s="33"/>
      <c r="T84" s="33"/>
      <c r="U84" s="33"/>
    </row>
    <row r="85" spans="1:21" ht="13.5" x14ac:dyDescent="0.35">
      <c r="A85" s="194" t="s">
        <v>14</v>
      </c>
      <c r="B85" s="153">
        <v>3092.3086945361101</v>
      </c>
      <c r="C85" s="158">
        <v>3106.3810829557901</v>
      </c>
      <c r="D85" s="158">
        <v>4057.2848873428602</v>
      </c>
      <c r="E85" s="158">
        <v>12171.969244220099</v>
      </c>
      <c r="F85" s="158">
        <v>12225.3031169968</v>
      </c>
      <c r="G85" s="195">
        <f t="shared" si="44"/>
        <v>4.3816963144255577E-3</v>
      </c>
      <c r="H85" s="34"/>
      <c r="I85" s="34"/>
      <c r="J85" s="34"/>
      <c r="K85" s="34"/>
      <c r="L85" s="189"/>
      <c r="M85" s="189"/>
      <c r="N85" s="189"/>
      <c r="O85" s="189"/>
      <c r="P85" s="189"/>
      <c r="Q85" s="189"/>
      <c r="R85" s="189"/>
      <c r="S85" s="33"/>
      <c r="T85" s="33"/>
      <c r="U85" s="33"/>
    </row>
    <row r="86" spans="1:21" ht="13.5" x14ac:dyDescent="0.35">
      <c r="A86" s="194" t="s">
        <v>15</v>
      </c>
      <c r="B86" s="153">
        <v>1045.5226653981799</v>
      </c>
      <c r="C86" s="158">
        <v>669.37597177794601</v>
      </c>
      <c r="D86" s="158">
        <v>922.85765526684202</v>
      </c>
      <c r="E86" s="158">
        <v>483.430444174375</v>
      </c>
      <c r="F86" s="158">
        <v>114.259042829945</v>
      </c>
      <c r="G86" s="195">
        <f t="shared" si="44"/>
        <v>-0.76364946766006458</v>
      </c>
      <c r="H86" s="34"/>
      <c r="I86" s="34"/>
      <c r="J86" s="34"/>
      <c r="K86" s="34"/>
      <c r="L86" s="189"/>
      <c r="M86" s="189"/>
      <c r="N86" s="189"/>
      <c r="O86" s="189"/>
      <c r="P86" s="189"/>
      <c r="Q86" s="189"/>
      <c r="R86" s="189"/>
      <c r="S86" s="33"/>
      <c r="T86" s="33"/>
      <c r="U86" s="33"/>
    </row>
    <row r="87" spans="1:21" ht="13.5" x14ac:dyDescent="0.35">
      <c r="A87" s="194" t="s">
        <v>16</v>
      </c>
      <c r="B87" s="153">
        <v>6079.0027534831097</v>
      </c>
      <c r="C87" s="158">
        <v>5452.9940705613199</v>
      </c>
      <c r="D87" s="158">
        <v>2165.1795171336598</v>
      </c>
      <c r="E87" s="158">
        <v>6463.3661297237804</v>
      </c>
      <c r="F87" s="158">
        <v>4743.2357426827502</v>
      </c>
      <c r="G87" s="195">
        <f t="shared" si="44"/>
        <v>-0.26613537783825686</v>
      </c>
      <c r="H87" s="34"/>
      <c r="I87" s="34"/>
      <c r="J87" s="34"/>
      <c r="K87" s="34"/>
      <c r="L87" s="189"/>
      <c r="M87" s="189"/>
      <c r="N87" s="189"/>
      <c r="O87" s="189"/>
      <c r="P87" s="189"/>
      <c r="Q87" s="189"/>
      <c r="R87" s="189"/>
      <c r="S87" s="33"/>
      <c r="T87" s="33"/>
      <c r="U87" s="33"/>
    </row>
    <row r="88" spans="1:21" ht="13.5" x14ac:dyDescent="0.35">
      <c r="A88" s="205" t="s">
        <v>17</v>
      </c>
      <c r="B88" s="189">
        <v>3203.8946068928899</v>
      </c>
      <c r="C88" s="163">
        <v>2849.21944512238</v>
      </c>
      <c r="D88" s="163">
        <v>1429.1584687735699</v>
      </c>
      <c r="E88" s="163">
        <v>4262.7338884214796</v>
      </c>
      <c r="F88" s="163">
        <v>3012.3851350445302</v>
      </c>
      <c r="G88" s="197">
        <f t="shared" si="44"/>
        <v>-0.29332085607623098</v>
      </c>
      <c r="H88" s="34"/>
      <c r="I88" s="34"/>
      <c r="J88" s="34"/>
      <c r="K88" s="34"/>
      <c r="L88" s="189"/>
      <c r="M88" s="189"/>
      <c r="N88" s="189"/>
      <c r="O88" s="189"/>
      <c r="P88" s="189"/>
      <c r="Q88" s="189"/>
      <c r="R88" s="189"/>
      <c r="S88" s="33"/>
      <c r="T88" s="33"/>
      <c r="U88" s="33"/>
    </row>
    <row r="89" spans="1:21" ht="13.5" x14ac:dyDescent="0.25">
      <c r="A89" s="198" t="s">
        <v>20</v>
      </c>
      <c r="B89" s="199">
        <f>SUM(B82:B88)</f>
        <v>50584.142648713103</v>
      </c>
      <c r="C89" s="199">
        <f>SUM(C82:C88)</f>
        <v>43405.276697106514</v>
      </c>
      <c r="D89" s="199">
        <f>SUM(D82:D88)</f>
        <v>41579.046275857552</v>
      </c>
      <c r="E89" s="199">
        <f>SUM(E82:E88)</f>
        <v>41616.877949628441</v>
      </c>
      <c r="F89" s="199">
        <f>SUM(F82:F88)</f>
        <v>32968.522160380518</v>
      </c>
      <c r="G89" s="200">
        <f t="shared" si="44"/>
        <v>-0.20780885581363356</v>
      </c>
      <c r="H89" s="34"/>
      <c r="I89" s="34"/>
      <c r="J89" s="34"/>
      <c r="K89" s="34"/>
      <c r="L89" s="189"/>
      <c r="M89" s="189"/>
      <c r="N89" s="189"/>
      <c r="O89" s="189"/>
      <c r="P89" s="189"/>
      <c r="Q89" s="189"/>
      <c r="R89" s="189"/>
      <c r="S89" s="33"/>
      <c r="T89" s="33"/>
      <c r="U89" s="33"/>
    </row>
    <row r="90" spans="1:21" ht="13.5" x14ac:dyDescent="0.25">
      <c r="A90" s="201"/>
      <c r="B90" s="202"/>
      <c r="C90" s="202"/>
      <c r="D90" s="202"/>
      <c r="E90" s="202"/>
      <c r="F90" s="202"/>
      <c r="G90" s="203"/>
      <c r="H90" s="34"/>
      <c r="I90" s="34"/>
      <c r="J90" s="34"/>
      <c r="K90" s="34"/>
      <c r="L90" s="189"/>
      <c r="M90" s="189"/>
      <c r="N90" s="189"/>
      <c r="O90" s="189"/>
      <c r="P90" s="189"/>
      <c r="Q90" s="189"/>
      <c r="R90" s="189"/>
      <c r="S90" s="33"/>
      <c r="T90" s="33"/>
      <c r="U90" s="33"/>
    </row>
    <row r="91" spans="1:21" ht="13.5" x14ac:dyDescent="0.35">
      <c r="A91" s="395" t="s">
        <v>42</v>
      </c>
      <c r="B91" s="395"/>
      <c r="C91" s="395"/>
      <c r="D91" s="395"/>
      <c r="E91" s="395"/>
      <c r="F91" s="395"/>
      <c r="G91" s="395"/>
      <c r="H91" s="34"/>
      <c r="I91" s="34"/>
      <c r="J91" s="34"/>
      <c r="K91" s="34"/>
      <c r="L91" s="189"/>
      <c r="M91" s="189"/>
      <c r="N91" s="189"/>
      <c r="O91" s="189"/>
      <c r="P91" s="189"/>
      <c r="Q91" s="189"/>
      <c r="R91" s="189"/>
      <c r="S91" s="33"/>
      <c r="T91" s="33"/>
      <c r="U91" s="33"/>
    </row>
    <row r="92" spans="1:21" ht="40.5" x14ac:dyDescent="0.35">
      <c r="A92" s="191"/>
      <c r="B92" s="150">
        <v>2019</v>
      </c>
      <c r="C92" s="150">
        <v>2020</v>
      </c>
      <c r="D92" s="150">
        <v>2021</v>
      </c>
      <c r="E92" s="150">
        <v>2022</v>
      </c>
      <c r="F92" s="150">
        <v>2023</v>
      </c>
      <c r="G92" s="150" t="s">
        <v>10</v>
      </c>
      <c r="H92" s="207"/>
      <c r="I92" s="207"/>
      <c r="J92" s="207"/>
      <c r="K92" s="207"/>
      <c r="L92" s="189"/>
      <c r="M92" s="189"/>
      <c r="N92" s="189"/>
      <c r="O92" s="189"/>
      <c r="P92" s="189"/>
      <c r="Q92" s="189"/>
      <c r="R92" s="189"/>
      <c r="S92" s="33"/>
      <c r="T92" s="33"/>
      <c r="U92" s="33"/>
    </row>
    <row r="93" spans="1:21" ht="13.5" x14ac:dyDescent="0.25">
      <c r="A93" s="208" t="s">
        <v>20</v>
      </c>
      <c r="B93" s="209">
        <v>7109.28524172368</v>
      </c>
      <c r="C93" s="209">
        <v>6031.285547173029</v>
      </c>
      <c r="D93" s="209">
        <v>6223.2969970922522</v>
      </c>
      <c r="E93" s="209">
        <v>6597</v>
      </c>
      <c r="F93" s="209">
        <v>7022.8843435080516</v>
      </c>
      <c r="G93" s="210">
        <f>(F93-E93)/ABS(E93)</f>
        <v>6.4557275050485322E-2</v>
      </c>
      <c r="H93" s="207"/>
      <c r="I93" s="207"/>
      <c r="J93" s="207"/>
      <c r="K93" s="207"/>
      <c r="L93" s="189"/>
      <c r="M93" s="189"/>
      <c r="N93" s="189"/>
      <c r="O93" s="189"/>
      <c r="P93" s="189"/>
      <c r="Q93" s="189"/>
      <c r="R93" s="189"/>
      <c r="S93" s="33"/>
      <c r="T93" s="33"/>
      <c r="U93" s="33"/>
    </row>
    <row r="94" spans="1:21" ht="13.5" x14ac:dyDescent="0.25">
      <c r="A94" s="201"/>
      <c r="B94" s="202"/>
      <c r="C94" s="202"/>
      <c r="D94" s="202"/>
      <c r="E94" s="202"/>
      <c r="F94" s="202"/>
      <c r="G94" s="202"/>
      <c r="H94" s="207"/>
      <c r="I94" s="207"/>
      <c r="J94" s="207"/>
      <c r="K94" s="207"/>
      <c r="L94" s="189"/>
      <c r="M94" s="189"/>
      <c r="N94" s="189"/>
      <c r="O94" s="189"/>
      <c r="P94" s="189"/>
      <c r="Q94" s="189"/>
      <c r="R94" s="189"/>
      <c r="S94" s="33"/>
      <c r="T94" s="33"/>
      <c r="U94" s="33"/>
    </row>
    <row r="95" spans="1:21" ht="13.5" x14ac:dyDescent="0.35">
      <c r="A95" s="402" t="s">
        <v>43</v>
      </c>
      <c r="B95" s="402"/>
      <c r="C95" s="402"/>
      <c r="D95" s="402"/>
      <c r="E95" s="402"/>
      <c r="F95" s="402"/>
      <c r="G95" s="402"/>
      <c r="H95" s="207"/>
      <c r="I95" s="207"/>
      <c r="J95" s="207"/>
      <c r="K95" s="207"/>
      <c r="L95" s="189"/>
      <c r="M95" s="189"/>
      <c r="N95" s="189"/>
      <c r="O95" s="189"/>
      <c r="P95" s="189"/>
      <c r="Q95" s="189"/>
      <c r="R95" s="189"/>
      <c r="S95" s="33"/>
      <c r="T95" s="33"/>
      <c r="U95" s="33"/>
    </row>
    <row r="96" spans="1:21" ht="40.5" x14ac:dyDescent="0.35">
      <c r="A96" s="211"/>
      <c r="B96" s="150">
        <v>2019</v>
      </c>
      <c r="C96" s="150">
        <v>2020</v>
      </c>
      <c r="D96" s="150">
        <v>2021</v>
      </c>
      <c r="E96" s="150">
        <v>2022</v>
      </c>
      <c r="F96" s="150">
        <v>2023</v>
      </c>
      <c r="G96" s="150" t="s">
        <v>10</v>
      </c>
      <c r="H96" s="207"/>
      <c r="I96" s="172"/>
      <c r="J96" s="207"/>
      <c r="K96" s="207"/>
      <c r="L96" s="189"/>
      <c r="M96" s="189"/>
      <c r="N96" s="189"/>
      <c r="O96" s="189"/>
      <c r="P96" s="189"/>
      <c r="Q96" s="189"/>
      <c r="R96" s="189"/>
      <c r="S96" s="33"/>
      <c r="T96" s="33"/>
      <c r="U96" s="33"/>
    </row>
    <row r="97" spans="1:21" ht="13.5" x14ac:dyDescent="0.25">
      <c r="A97" s="212" t="s">
        <v>20</v>
      </c>
      <c r="B97" s="213">
        <v>572.46693093539795</v>
      </c>
      <c r="C97" s="213">
        <v>351.86414511965199</v>
      </c>
      <c r="D97" s="213">
        <v>419.30866096032202</v>
      </c>
      <c r="E97" s="213">
        <v>423.38164859724498</v>
      </c>
      <c r="F97" s="213">
        <v>494.62349759595497</v>
      </c>
      <c r="G97" s="214">
        <f>(F97-E97)/ABS(E97)</f>
        <v>0.16826862769028761</v>
      </c>
      <c r="H97" s="207"/>
      <c r="I97" s="207"/>
      <c r="J97" s="207"/>
      <c r="K97" s="207"/>
      <c r="L97" s="189"/>
      <c r="M97" s="189"/>
      <c r="N97" s="189"/>
      <c r="O97" s="189"/>
      <c r="P97" s="189"/>
      <c r="Q97" s="189"/>
      <c r="R97" s="189"/>
      <c r="S97" s="33"/>
      <c r="T97" s="33"/>
      <c r="U97" s="33"/>
    </row>
    <row r="98" spans="1:21" ht="13.5" x14ac:dyDescent="0.25">
      <c r="A98" s="201"/>
      <c r="B98" s="202"/>
      <c r="C98" s="202"/>
      <c r="D98" s="202"/>
      <c r="E98" s="202"/>
      <c r="F98" s="202"/>
      <c r="G98" s="202"/>
      <c r="H98" s="207"/>
      <c r="I98" s="207"/>
      <c r="J98" s="207"/>
      <c r="K98" s="207"/>
      <c r="L98" s="189"/>
      <c r="M98" s="189"/>
      <c r="N98" s="189"/>
      <c r="O98" s="189"/>
      <c r="P98" s="189"/>
      <c r="Q98" s="189"/>
      <c r="R98" s="189"/>
      <c r="S98" s="33"/>
      <c r="T98" s="33"/>
      <c r="U98" s="33"/>
    </row>
    <row r="99" spans="1:21" ht="13.5" x14ac:dyDescent="0.35">
      <c r="A99" s="395" t="s">
        <v>44</v>
      </c>
      <c r="B99" s="395"/>
      <c r="C99" s="395"/>
      <c r="D99" s="395"/>
      <c r="E99" s="395"/>
      <c r="F99" s="395"/>
      <c r="G99" s="395"/>
      <c r="H99" s="207"/>
      <c r="I99" s="207"/>
      <c r="J99" s="207"/>
      <c r="K99" s="207"/>
      <c r="L99" s="189"/>
      <c r="M99" s="189"/>
      <c r="N99" s="189"/>
      <c r="O99" s="189"/>
      <c r="P99" s="189"/>
      <c r="Q99" s="189"/>
      <c r="R99" s="189"/>
      <c r="S99" s="33"/>
      <c r="T99" s="33"/>
      <c r="U99" s="33"/>
    </row>
    <row r="100" spans="1:21" ht="40.5" x14ac:dyDescent="0.35">
      <c r="A100" s="150"/>
      <c r="B100" s="150">
        <v>2019</v>
      </c>
      <c r="C100" s="150">
        <v>2020</v>
      </c>
      <c r="D100" s="150">
        <v>2021</v>
      </c>
      <c r="E100" s="150">
        <v>2022</v>
      </c>
      <c r="F100" s="150">
        <v>2023</v>
      </c>
      <c r="G100" s="150" t="s">
        <v>10</v>
      </c>
      <c r="H100" s="207"/>
      <c r="I100" s="207"/>
      <c r="J100" s="207"/>
      <c r="K100" s="172"/>
      <c r="L100" s="189"/>
      <c r="M100" s="189"/>
      <c r="N100" s="189"/>
      <c r="O100" s="189"/>
      <c r="P100" s="189"/>
      <c r="Q100" s="189"/>
      <c r="R100" s="189"/>
      <c r="S100" s="33"/>
      <c r="T100" s="33"/>
      <c r="U100" s="33"/>
    </row>
    <row r="101" spans="1:21" ht="13.5" x14ac:dyDescent="0.35">
      <c r="A101" s="192" t="s">
        <v>11</v>
      </c>
      <c r="B101" s="153">
        <v>634.46651484530003</v>
      </c>
      <c r="C101" s="153">
        <v>209.48256809853402</v>
      </c>
      <c r="D101" s="153">
        <v>96.820933857776396</v>
      </c>
      <c r="E101" s="153">
        <v>381.58586276995197</v>
      </c>
      <c r="F101" s="153">
        <v>507.792617046879</v>
      </c>
      <c r="G101" s="193">
        <f t="shared" ref="G101:G108" si="45">(F101-E101)/ABS(E101)</f>
        <v>0.33074274125562597</v>
      </c>
      <c r="H101" s="207"/>
      <c r="I101" s="207"/>
      <c r="J101" s="207"/>
      <c r="K101" s="207"/>
      <c r="L101" s="189"/>
      <c r="M101" s="189"/>
      <c r="N101" s="189"/>
      <c r="O101" s="189"/>
      <c r="P101" s="189"/>
      <c r="Q101" s="189"/>
      <c r="R101" s="189"/>
      <c r="S101" s="33"/>
      <c r="T101" s="33"/>
      <c r="U101" s="33"/>
    </row>
    <row r="102" spans="1:21" ht="13.5" x14ac:dyDescent="0.35">
      <c r="A102" s="194" t="s">
        <v>12</v>
      </c>
      <c r="B102" s="153">
        <v>203.82386153280001</v>
      </c>
      <c r="C102" s="158">
        <v>119.519664967097</v>
      </c>
      <c r="D102" s="158">
        <v>73.485127245005302</v>
      </c>
      <c r="E102" s="158">
        <v>103.71549512106</v>
      </c>
      <c r="F102" s="158">
        <v>207.54894419776701</v>
      </c>
      <c r="G102" s="195">
        <f t="shared" si="45"/>
        <v>1.0011372838312089</v>
      </c>
      <c r="H102" s="207"/>
      <c r="I102" s="207"/>
      <c r="J102" s="207"/>
      <c r="K102" s="207"/>
      <c r="L102" s="189"/>
      <c r="M102" s="189"/>
      <c r="N102" s="189"/>
      <c r="O102" s="189"/>
      <c r="P102" s="189"/>
      <c r="Q102" s="189"/>
      <c r="R102" s="189"/>
      <c r="S102" s="33"/>
      <c r="T102" s="33"/>
      <c r="U102" s="33"/>
    </row>
    <row r="103" spans="1:21" ht="13.5" x14ac:dyDescent="0.35">
      <c r="A103" s="194" t="s">
        <v>13</v>
      </c>
      <c r="B103" s="153">
        <v>91.046815895999998</v>
      </c>
      <c r="C103" s="158">
        <v>7.1650444000000002</v>
      </c>
      <c r="D103" s="158">
        <v>18.500848779999998</v>
      </c>
      <c r="E103" s="158">
        <v>58.440236502200001</v>
      </c>
      <c r="F103" s="158">
        <v>77.072538239940002</v>
      </c>
      <c r="G103" s="195">
        <f t="shared" si="45"/>
        <v>0.31882659710041694</v>
      </c>
      <c r="H103" s="207"/>
      <c r="I103" s="207"/>
      <c r="J103" s="207"/>
      <c r="K103" s="207"/>
      <c r="L103" s="189"/>
      <c r="M103" s="189"/>
      <c r="N103" s="189"/>
      <c r="O103" s="189"/>
      <c r="P103" s="189"/>
      <c r="Q103" s="189"/>
      <c r="R103" s="189"/>
      <c r="S103" s="33"/>
      <c r="T103" s="33"/>
      <c r="U103" s="33"/>
    </row>
    <row r="104" spans="1:21" ht="13.5" x14ac:dyDescent="0.35">
      <c r="A104" s="194" t="s">
        <v>14</v>
      </c>
      <c r="B104" s="153">
        <v>340.22109767000001</v>
      </c>
      <c r="C104" s="158">
        <v>29.460530599999998</v>
      </c>
      <c r="D104" s="158">
        <v>4.4686109800000002</v>
      </c>
      <c r="E104" s="158">
        <v>26.041130299999999</v>
      </c>
      <c r="F104" s="158">
        <v>40.585358851892998</v>
      </c>
      <c r="G104" s="195">
        <f t="shared" si="45"/>
        <v>0.5585098797302589</v>
      </c>
      <c r="H104" s="207"/>
      <c r="I104" s="207"/>
      <c r="J104" s="207"/>
      <c r="K104" s="207"/>
      <c r="L104" s="189"/>
      <c r="M104" s="189"/>
      <c r="N104" s="189"/>
      <c r="O104" s="189"/>
      <c r="P104" s="189"/>
      <c r="Q104" s="189"/>
      <c r="R104" s="189"/>
      <c r="S104" s="33"/>
      <c r="T104" s="33"/>
      <c r="U104" s="33"/>
    </row>
    <row r="105" spans="1:21" ht="13.5" x14ac:dyDescent="0.35">
      <c r="A105" s="194" t="s">
        <v>15</v>
      </c>
      <c r="B105" s="153">
        <v>14.04941367</v>
      </c>
      <c r="C105" s="158">
        <v>0.86529286999999999</v>
      </c>
      <c r="D105" s="158">
        <v>8.5253549999999997E-2</v>
      </c>
      <c r="E105" s="158">
        <v>19.45528766</v>
      </c>
      <c r="F105" s="158">
        <v>19.591599750080999</v>
      </c>
      <c r="G105" s="195">
        <f t="shared" si="45"/>
        <v>7.006428918615068E-3</v>
      </c>
      <c r="H105" s="207"/>
      <c r="I105" s="207"/>
      <c r="J105" s="207"/>
      <c r="K105" s="207"/>
      <c r="L105" s="189"/>
      <c r="M105" s="189"/>
      <c r="N105" s="189"/>
      <c r="O105" s="189"/>
      <c r="P105" s="189"/>
      <c r="Q105" s="189"/>
      <c r="R105" s="189"/>
      <c r="S105" s="33"/>
      <c r="T105" s="33"/>
      <c r="U105" s="33"/>
    </row>
    <row r="106" spans="1:21" ht="13.5" x14ac:dyDescent="0.35">
      <c r="A106" s="194" t="s">
        <v>16</v>
      </c>
      <c r="B106" s="153">
        <v>151.93439896999999</v>
      </c>
      <c r="C106" s="158">
        <v>24.387016800000001</v>
      </c>
      <c r="D106" s="158">
        <v>0.62102327999999996</v>
      </c>
      <c r="E106" s="158">
        <v>267.29798992000002</v>
      </c>
      <c r="F106" s="158">
        <v>133.35703605019501</v>
      </c>
      <c r="G106" s="195">
        <f t="shared" si="45"/>
        <v>-0.50109226002744123</v>
      </c>
      <c r="H106" s="207"/>
      <c r="I106" s="207"/>
      <c r="J106" s="207"/>
      <c r="K106" s="207"/>
      <c r="L106" s="189"/>
      <c r="M106" s="189"/>
      <c r="N106" s="189"/>
      <c r="O106" s="189"/>
      <c r="P106" s="189"/>
      <c r="Q106" s="189"/>
      <c r="R106" s="189"/>
      <c r="S106" s="33"/>
      <c r="T106" s="33"/>
      <c r="U106" s="33"/>
    </row>
    <row r="107" spans="1:21" ht="13.5" x14ac:dyDescent="0.35">
      <c r="A107" s="205" t="s">
        <v>17</v>
      </c>
      <c r="B107" s="189">
        <v>83.601240000000004</v>
      </c>
      <c r="C107" s="163">
        <v>23.405899659999999</v>
      </c>
      <c r="D107" s="163">
        <v>6.8054137099999998</v>
      </c>
      <c r="E107" s="163">
        <v>23.861435520000001</v>
      </c>
      <c r="F107" s="163">
        <v>33.682778497900003</v>
      </c>
      <c r="G107" s="197">
        <f t="shared" si="45"/>
        <v>0.41159899913263903</v>
      </c>
      <c r="H107" s="207"/>
      <c r="I107" s="207"/>
      <c r="J107" s="207"/>
      <c r="K107" s="207"/>
      <c r="L107" s="189"/>
      <c r="M107" s="189"/>
      <c r="N107" s="189"/>
      <c r="O107" s="189"/>
      <c r="P107" s="189"/>
      <c r="Q107" s="189"/>
      <c r="R107" s="189"/>
      <c r="S107" s="33"/>
      <c r="T107" s="33"/>
      <c r="U107" s="33"/>
    </row>
    <row r="108" spans="1:21" ht="13.5" x14ac:dyDescent="0.25">
      <c r="A108" s="198" t="s">
        <v>20</v>
      </c>
      <c r="B108" s="199">
        <f>SUM(B101:B107)</f>
        <v>1519.1433425841001</v>
      </c>
      <c r="C108" s="199">
        <f>SUM(C101:C107)</f>
        <v>414.28601739563106</v>
      </c>
      <c r="D108" s="199">
        <f>SUM(D101:D107)</f>
        <v>200.78721140278174</v>
      </c>
      <c r="E108" s="199">
        <f>SUM(E101:E107)</f>
        <v>880.39743779321202</v>
      </c>
      <c r="F108" s="199">
        <f>SUM(F101:F107)</f>
        <v>1019.6308726346551</v>
      </c>
      <c r="G108" s="200">
        <f t="shared" si="45"/>
        <v>0.15814838715392343</v>
      </c>
      <c r="H108" s="207"/>
      <c r="I108" s="207"/>
      <c r="J108" s="207"/>
      <c r="K108" s="207"/>
      <c r="L108" s="189"/>
      <c r="M108" s="189"/>
      <c r="N108" s="189"/>
      <c r="O108" s="189"/>
      <c r="P108" s="189"/>
      <c r="Q108" s="189"/>
      <c r="R108" s="189"/>
      <c r="S108" s="33"/>
      <c r="T108" s="33"/>
      <c r="U108" s="33"/>
    </row>
    <row r="109" spans="1:21" ht="13.5" x14ac:dyDescent="0.25">
      <c r="A109" s="201"/>
      <c r="B109" s="202"/>
      <c r="C109" s="202"/>
      <c r="D109" s="202"/>
      <c r="E109" s="202"/>
      <c r="F109" s="202"/>
      <c r="G109" s="203"/>
      <c r="H109" s="207"/>
      <c r="I109" s="207"/>
      <c r="J109" s="207"/>
      <c r="K109" s="207"/>
      <c r="L109" s="189"/>
      <c r="M109" s="189"/>
      <c r="N109" s="189"/>
      <c r="O109" s="189"/>
      <c r="P109" s="189"/>
      <c r="Q109" s="189"/>
      <c r="R109" s="189"/>
      <c r="S109" s="33"/>
      <c r="T109" s="33"/>
      <c r="U109" s="33"/>
    </row>
    <row r="110" spans="1:21" ht="13.5" x14ac:dyDescent="0.35">
      <c r="A110" s="395" t="s">
        <v>45</v>
      </c>
      <c r="B110" s="395"/>
      <c r="C110" s="395"/>
      <c r="D110" s="395"/>
      <c r="E110" s="395"/>
      <c r="F110" s="395"/>
      <c r="G110" s="395"/>
      <c r="H110" s="207"/>
      <c r="I110" s="207"/>
      <c r="J110" s="207"/>
      <c r="K110" s="207"/>
      <c r="L110" s="189"/>
      <c r="M110" s="189"/>
      <c r="N110" s="189"/>
      <c r="O110" s="189"/>
      <c r="P110" s="189"/>
      <c r="Q110" s="189"/>
      <c r="R110" s="189"/>
      <c r="S110" s="33"/>
      <c r="T110" s="33"/>
      <c r="U110" s="33"/>
    </row>
    <row r="111" spans="1:21" ht="40.5" x14ac:dyDescent="0.35">
      <c r="A111" s="191"/>
      <c r="B111" s="150">
        <v>2019</v>
      </c>
      <c r="C111" s="150">
        <v>2020</v>
      </c>
      <c r="D111" s="150">
        <v>2021</v>
      </c>
      <c r="E111" s="150">
        <v>2022</v>
      </c>
      <c r="F111" s="150">
        <v>2023</v>
      </c>
      <c r="G111" s="150" t="s">
        <v>10</v>
      </c>
      <c r="H111" s="207"/>
      <c r="I111" s="207"/>
      <c r="J111" s="207"/>
      <c r="K111" s="172"/>
      <c r="L111" s="189"/>
      <c r="M111" s="189"/>
      <c r="N111" s="189"/>
      <c r="O111" s="189"/>
      <c r="P111" s="189"/>
      <c r="Q111" s="189"/>
      <c r="R111" s="189"/>
      <c r="S111" s="33"/>
      <c r="T111" s="33"/>
      <c r="U111" s="33"/>
    </row>
    <row r="112" spans="1:21" ht="13.5" x14ac:dyDescent="0.25">
      <c r="A112" s="212" t="s">
        <v>20</v>
      </c>
      <c r="B112" s="213">
        <v>20400</v>
      </c>
      <c r="C112" s="213">
        <v>20400</v>
      </c>
      <c r="D112" s="213">
        <v>20400</v>
      </c>
      <c r="E112" s="213">
        <v>20400</v>
      </c>
      <c r="F112" s="213">
        <v>13265</v>
      </c>
      <c r="G112" s="214">
        <f>(F112-E112)/ABS(E112)</f>
        <v>-0.34975490196078429</v>
      </c>
      <c r="H112" s="207"/>
      <c r="I112" s="207"/>
      <c r="J112" s="207"/>
      <c r="K112" s="207"/>
      <c r="L112" s="189"/>
      <c r="M112" s="189"/>
      <c r="N112" s="189"/>
      <c r="O112" s="189"/>
      <c r="P112" s="189"/>
      <c r="Q112" s="189"/>
      <c r="R112" s="189"/>
      <c r="S112" s="33"/>
      <c r="T112" s="33"/>
      <c r="U112" s="33"/>
    </row>
    <row r="113" spans="1:21" ht="13.5" x14ac:dyDescent="0.25">
      <c r="A113" s="201"/>
      <c r="B113" s="202"/>
      <c r="C113" s="202"/>
      <c r="D113" s="202"/>
      <c r="E113" s="202"/>
      <c r="F113" s="202"/>
      <c r="G113" s="202"/>
      <c r="H113" s="207"/>
      <c r="I113" s="207"/>
      <c r="J113" s="207"/>
      <c r="K113" s="207"/>
      <c r="L113" s="189"/>
      <c r="M113" s="189"/>
      <c r="N113" s="189"/>
      <c r="O113" s="189"/>
      <c r="P113" s="189"/>
      <c r="Q113" s="189"/>
      <c r="R113" s="189"/>
      <c r="S113" s="33"/>
      <c r="T113" s="33"/>
      <c r="U113" s="33"/>
    </row>
    <row r="114" spans="1:21" ht="13.5" x14ac:dyDescent="0.35">
      <c r="A114" s="403" t="s">
        <v>46</v>
      </c>
      <c r="B114" s="403"/>
      <c r="C114" s="403"/>
      <c r="D114" s="403"/>
      <c r="E114" s="403"/>
      <c r="F114" s="403"/>
      <c r="G114" s="403"/>
      <c r="H114" s="207"/>
      <c r="I114" s="207"/>
      <c r="J114" s="207"/>
      <c r="K114" s="207"/>
      <c r="L114" s="189"/>
      <c r="M114" s="189"/>
      <c r="N114" s="189"/>
      <c r="O114" s="189"/>
      <c r="P114" s="189"/>
      <c r="Q114" s="189"/>
      <c r="R114" s="189"/>
      <c r="S114" s="33"/>
      <c r="T114" s="33"/>
      <c r="U114" s="33"/>
    </row>
    <row r="115" spans="1:21" ht="40.5" x14ac:dyDescent="0.35">
      <c r="A115" s="191"/>
      <c r="B115" s="150">
        <v>2019</v>
      </c>
      <c r="C115" s="150">
        <v>2020</v>
      </c>
      <c r="D115" s="150">
        <v>2021</v>
      </c>
      <c r="E115" s="150">
        <v>2022</v>
      </c>
      <c r="F115" s="150">
        <v>2023</v>
      </c>
      <c r="G115" s="150" t="s">
        <v>10</v>
      </c>
      <c r="H115" s="207"/>
      <c r="I115" s="207"/>
      <c r="J115" s="207"/>
      <c r="K115" s="172"/>
      <c r="L115" s="189"/>
      <c r="M115" s="189"/>
      <c r="N115" s="189"/>
      <c r="O115" s="189"/>
      <c r="P115" s="189"/>
      <c r="Q115" s="189"/>
      <c r="R115" s="189"/>
      <c r="S115" s="33"/>
      <c r="T115" s="33"/>
      <c r="U115" s="33"/>
    </row>
    <row r="116" spans="1:21" ht="13.5" x14ac:dyDescent="0.25">
      <c r="A116" s="215" t="s">
        <v>20</v>
      </c>
      <c r="B116" s="213">
        <v>25809</v>
      </c>
      <c r="C116" s="213">
        <v>25809</v>
      </c>
      <c r="D116" s="213">
        <v>25809</v>
      </c>
      <c r="E116" s="213">
        <v>25809</v>
      </c>
      <c r="F116" s="213">
        <v>15326</v>
      </c>
      <c r="G116" s="214">
        <f>(F116-E116)/ABS(E116)</f>
        <v>-0.40617614010616454</v>
      </c>
      <c r="H116" s="207"/>
      <c r="I116" s="207"/>
      <c r="J116" s="207"/>
      <c r="K116" s="207"/>
      <c r="L116" s="189"/>
      <c r="M116" s="189"/>
      <c r="N116" s="189"/>
      <c r="O116" s="189"/>
      <c r="P116" s="189"/>
      <c r="Q116" s="189"/>
      <c r="R116" s="189"/>
      <c r="S116" s="33"/>
      <c r="T116" s="33"/>
      <c r="U116" s="33"/>
    </row>
    <row r="117" spans="1:21" ht="13.5" x14ac:dyDescent="0.25">
      <c r="A117" s="201"/>
      <c r="B117" s="202"/>
      <c r="C117" s="202"/>
      <c r="D117" s="202"/>
      <c r="E117" s="202"/>
      <c r="F117" s="202"/>
      <c r="G117" s="202"/>
      <c r="H117" s="207"/>
      <c r="I117" s="207"/>
      <c r="J117" s="207"/>
      <c r="K117" s="207"/>
      <c r="L117" s="189"/>
      <c r="M117" s="189"/>
      <c r="N117" s="189"/>
      <c r="O117" s="189"/>
      <c r="P117" s="189"/>
      <c r="Q117" s="189"/>
      <c r="R117" s="189"/>
      <c r="S117" s="33"/>
      <c r="T117" s="33"/>
      <c r="U117" s="33"/>
    </row>
    <row r="118" spans="1:21" ht="13.5" x14ac:dyDescent="0.35">
      <c r="A118" s="403" t="s">
        <v>47</v>
      </c>
      <c r="B118" s="403"/>
      <c r="C118" s="403"/>
      <c r="D118" s="403"/>
      <c r="E118" s="403"/>
      <c r="F118" s="403"/>
      <c r="G118" s="403"/>
      <c r="H118" s="207"/>
      <c r="I118" s="207"/>
      <c r="J118" s="207"/>
      <c r="K118" s="207"/>
      <c r="L118" s="189"/>
      <c r="M118" s="189"/>
      <c r="N118" s="189"/>
      <c r="O118" s="189"/>
      <c r="P118" s="189"/>
      <c r="Q118" s="189"/>
      <c r="R118" s="189"/>
      <c r="S118" s="33"/>
      <c r="T118" s="33"/>
      <c r="U118" s="33"/>
    </row>
    <row r="119" spans="1:21" ht="40.5" x14ac:dyDescent="0.35">
      <c r="A119" s="191"/>
      <c r="B119" s="150">
        <v>2019</v>
      </c>
      <c r="C119" s="150">
        <v>2020</v>
      </c>
      <c r="D119" s="150">
        <v>2021</v>
      </c>
      <c r="E119" s="150">
        <v>2022</v>
      </c>
      <c r="F119" s="150">
        <v>2023</v>
      </c>
      <c r="G119" s="150" t="s">
        <v>10</v>
      </c>
      <c r="H119" s="207"/>
      <c r="I119" s="172"/>
      <c r="J119" s="207"/>
      <c r="K119" s="207"/>
      <c r="L119" s="189"/>
      <c r="M119" s="189"/>
      <c r="N119" s="189"/>
      <c r="O119" s="189"/>
      <c r="P119" s="189"/>
      <c r="Q119" s="189"/>
      <c r="R119" s="189"/>
      <c r="S119" s="33"/>
      <c r="T119" s="33"/>
      <c r="U119" s="33"/>
    </row>
    <row r="120" spans="1:21" ht="13.5" x14ac:dyDescent="0.35">
      <c r="A120" s="192" t="s">
        <v>11</v>
      </c>
      <c r="B120" s="153">
        <v>47631.874879069903</v>
      </c>
      <c r="C120" s="153">
        <v>38399.3434010356</v>
      </c>
      <c r="D120" s="153">
        <v>26734.5880085028</v>
      </c>
      <c r="E120" s="153">
        <v>24721.943405853901</v>
      </c>
      <c r="F120" s="153">
        <v>26277</v>
      </c>
      <c r="G120" s="193">
        <f t="shared" ref="G120:G127" si="46">(F120-E120)/ABS(E120)</f>
        <v>6.290187501108338E-2</v>
      </c>
      <c r="H120" s="207"/>
      <c r="I120" s="207"/>
      <c r="J120" s="207"/>
      <c r="K120" s="207"/>
      <c r="L120" s="189"/>
      <c r="M120" s="189"/>
      <c r="N120" s="189"/>
      <c r="O120" s="189"/>
      <c r="P120" s="189"/>
      <c r="Q120" s="189"/>
      <c r="R120" s="189"/>
      <c r="S120" s="33"/>
      <c r="T120" s="33"/>
      <c r="U120" s="33"/>
    </row>
    <row r="121" spans="1:21" ht="13.5" x14ac:dyDescent="0.35">
      <c r="A121" s="194" t="s">
        <v>12</v>
      </c>
      <c r="B121" s="158">
        <v>42886.4941552241</v>
      </c>
      <c r="C121" s="158">
        <v>42799.161248687902</v>
      </c>
      <c r="D121" s="158">
        <v>41807.818993371198</v>
      </c>
      <c r="E121" s="158">
        <v>39585.377113785398</v>
      </c>
      <c r="F121" s="158">
        <v>46468</v>
      </c>
      <c r="G121" s="195">
        <f t="shared" si="46"/>
        <v>0.1738678115009738</v>
      </c>
      <c r="H121" s="207"/>
      <c r="I121" s="207"/>
      <c r="J121" s="207"/>
      <c r="K121" s="207"/>
      <c r="L121" s="189"/>
      <c r="M121" s="189"/>
      <c r="N121" s="189"/>
      <c r="O121" s="189"/>
      <c r="P121" s="189"/>
      <c r="Q121" s="189"/>
      <c r="R121" s="189"/>
      <c r="S121" s="33"/>
      <c r="T121" s="33"/>
      <c r="U121" s="33"/>
    </row>
    <row r="122" spans="1:21" ht="13.5" x14ac:dyDescent="0.35">
      <c r="A122" s="194" t="s">
        <v>13</v>
      </c>
      <c r="B122" s="158">
        <v>11498.675628750399</v>
      </c>
      <c r="C122" s="158">
        <v>12070.2015831102</v>
      </c>
      <c r="D122" s="158">
        <v>23370.665383057501</v>
      </c>
      <c r="E122" s="158">
        <v>12868.807200633801</v>
      </c>
      <c r="F122" s="158">
        <v>22896</v>
      </c>
      <c r="G122" s="195">
        <f t="shared" si="46"/>
        <v>0.77918587504149961</v>
      </c>
      <c r="H122" s="207"/>
      <c r="I122" s="207"/>
      <c r="J122" s="207"/>
      <c r="K122" s="207"/>
      <c r="L122" s="189"/>
      <c r="M122" s="189"/>
      <c r="N122" s="189"/>
      <c r="O122" s="189"/>
      <c r="P122" s="189"/>
      <c r="Q122" s="189"/>
      <c r="R122" s="189"/>
      <c r="S122" s="33"/>
      <c r="T122" s="33"/>
      <c r="U122" s="33"/>
    </row>
    <row r="123" spans="1:21" ht="13.5" x14ac:dyDescent="0.35">
      <c r="A123" s="194" t="s">
        <v>14</v>
      </c>
      <c r="B123" s="158">
        <v>14754.5646839735</v>
      </c>
      <c r="C123" s="158">
        <v>40844.651898939301</v>
      </c>
      <c r="D123" s="158">
        <v>40110.966039135797</v>
      </c>
      <c r="E123" s="158">
        <v>34537.5039847351</v>
      </c>
      <c r="F123" s="158">
        <v>21837</v>
      </c>
      <c r="G123" s="195">
        <f t="shared" si="46"/>
        <v>-0.36773080041766987</v>
      </c>
      <c r="H123" s="207"/>
      <c r="I123" s="207"/>
      <c r="J123" s="207"/>
      <c r="K123" s="207"/>
      <c r="L123" s="189"/>
      <c r="M123" s="189"/>
      <c r="N123" s="189"/>
      <c r="O123" s="189"/>
      <c r="P123" s="189"/>
      <c r="Q123" s="189"/>
      <c r="R123" s="189"/>
      <c r="S123" s="33"/>
      <c r="T123" s="33"/>
      <c r="U123" s="33"/>
    </row>
    <row r="124" spans="1:21" ht="13.5" x14ac:dyDescent="0.35">
      <c r="A124" s="194" t="s">
        <v>15</v>
      </c>
      <c r="B124" s="158">
        <v>9159.2409368069002</v>
      </c>
      <c r="C124" s="158">
        <v>9626.6749603274002</v>
      </c>
      <c r="D124" s="158">
        <v>11468.2547598208</v>
      </c>
      <c r="E124" s="158">
        <v>14593.8057051285</v>
      </c>
      <c r="F124" s="158">
        <v>13891</v>
      </c>
      <c r="G124" s="195">
        <f t="shared" si="46"/>
        <v>-4.8157808821692225E-2</v>
      </c>
      <c r="H124" s="207"/>
      <c r="I124" s="207"/>
      <c r="J124" s="207"/>
      <c r="K124" s="207"/>
      <c r="L124" s="189"/>
      <c r="M124" s="189"/>
      <c r="N124" s="189"/>
      <c r="O124" s="189"/>
      <c r="P124" s="189"/>
      <c r="Q124" s="189"/>
      <c r="R124" s="189"/>
      <c r="S124" s="33"/>
      <c r="T124" s="33"/>
      <c r="U124" s="33"/>
    </row>
    <row r="125" spans="1:21" ht="13.5" x14ac:dyDescent="0.35">
      <c r="A125" s="194" t="s">
        <v>16</v>
      </c>
      <c r="B125" s="158">
        <v>8152.6867925907</v>
      </c>
      <c r="C125" s="158">
        <v>7262.5774225491004</v>
      </c>
      <c r="D125" s="158">
        <v>7643.585262044</v>
      </c>
      <c r="E125" s="158">
        <v>6468.1478615287997</v>
      </c>
      <c r="F125" s="158">
        <v>5940</v>
      </c>
      <c r="G125" s="195">
        <f t="shared" si="46"/>
        <v>-8.1653646891734419E-2</v>
      </c>
      <c r="H125" s="207"/>
      <c r="I125" s="207"/>
      <c r="J125" s="207"/>
      <c r="K125" s="207"/>
      <c r="L125" s="189"/>
      <c r="M125" s="189"/>
      <c r="N125" s="189"/>
      <c r="O125" s="189"/>
      <c r="P125" s="189"/>
      <c r="Q125" s="189"/>
      <c r="R125" s="189"/>
      <c r="S125" s="33"/>
      <c r="T125" s="33"/>
      <c r="U125" s="33"/>
    </row>
    <row r="126" spans="1:21" ht="13.5" x14ac:dyDescent="0.35">
      <c r="A126" s="196" t="s">
        <v>17</v>
      </c>
      <c r="B126" s="163">
        <v>10064.4382271539</v>
      </c>
      <c r="C126" s="163">
        <v>14168.833677466</v>
      </c>
      <c r="D126" s="163">
        <v>18650.417291787599</v>
      </c>
      <c r="E126" s="163">
        <v>15387.0137179126</v>
      </c>
      <c r="F126" s="163">
        <v>7706</v>
      </c>
      <c r="G126" s="197">
        <f t="shared" si="46"/>
        <v>-0.49918807240490359</v>
      </c>
      <c r="H126" s="207"/>
      <c r="I126" s="207"/>
      <c r="J126" s="207"/>
      <c r="K126" s="207"/>
      <c r="L126" s="189"/>
      <c r="M126" s="189"/>
      <c r="N126" s="189"/>
      <c r="O126" s="189"/>
      <c r="P126" s="189"/>
      <c r="Q126" s="189"/>
      <c r="R126" s="189"/>
      <c r="S126" s="33"/>
      <c r="T126" s="33"/>
      <c r="U126" s="33"/>
    </row>
    <row r="127" spans="1:21" ht="13.5" x14ac:dyDescent="0.25">
      <c r="A127" s="198" t="s">
        <v>20</v>
      </c>
      <c r="B127" s="199">
        <f>SUM(B120:B126)</f>
        <v>144147.97530356943</v>
      </c>
      <c r="C127" s="199">
        <f>SUM(C120:C126)</f>
        <v>165171.44419211551</v>
      </c>
      <c r="D127" s="199">
        <f>SUM(D120:D126)</f>
        <v>169786.29573771969</v>
      </c>
      <c r="E127" s="199">
        <f>SUM(E120:E126)</f>
        <v>148162.59898957811</v>
      </c>
      <c r="F127" s="199">
        <f>SUM(F120:F126)</f>
        <v>145015</v>
      </c>
      <c r="G127" s="200">
        <f t="shared" si="46"/>
        <v>-2.1244220950791464E-2</v>
      </c>
      <c r="H127" s="207"/>
      <c r="I127" s="207"/>
      <c r="J127" s="207"/>
      <c r="K127" s="207"/>
      <c r="L127" s="189"/>
      <c r="M127" s="189"/>
      <c r="N127" s="189"/>
      <c r="O127" s="189"/>
      <c r="P127" s="189"/>
      <c r="Q127" s="189"/>
      <c r="R127" s="189"/>
      <c r="S127" s="33"/>
      <c r="T127" s="33"/>
      <c r="U127" s="33"/>
    </row>
    <row r="128" spans="1:21" ht="13.5" x14ac:dyDescent="0.25">
      <c r="A128" s="201"/>
      <c r="B128" s="202"/>
      <c r="C128" s="202"/>
      <c r="D128" s="202"/>
      <c r="E128" s="202"/>
      <c r="F128" s="202"/>
      <c r="G128" s="203"/>
      <c r="H128" s="207"/>
      <c r="I128" s="207"/>
      <c r="J128" s="207"/>
      <c r="K128" s="207"/>
      <c r="L128" s="189"/>
      <c r="M128" s="189"/>
      <c r="N128" s="189"/>
      <c r="O128" s="189"/>
      <c r="P128" s="189"/>
      <c r="Q128" s="189"/>
      <c r="R128" s="189"/>
      <c r="S128" s="33"/>
      <c r="T128" s="33"/>
      <c r="U128" s="33"/>
    </row>
    <row r="129" spans="1:21" ht="13.5" x14ac:dyDescent="0.35">
      <c r="A129" s="403" t="s">
        <v>48</v>
      </c>
      <c r="B129" s="403"/>
      <c r="C129" s="403"/>
      <c r="D129" s="403"/>
      <c r="E129" s="403"/>
      <c r="F129" s="403"/>
      <c r="G129" s="403"/>
      <c r="H129" s="207"/>
      <c r="I129" s="207"/>
      <c r="J129" s="207"/>
      <c r="K129" s="207"/>
      <c r="L129" s="189"/>
      <c r="M129" s="189"/>
      <c r="N129" s="189"/>
      <c r="O129" s="189"/>
      <c r="P129" s="189"/>
      <c r="Q129" s="189"/>
      <c r="R129" s="189"/>
      <c r="S129" s="33"/>
      <c r="T129" s="33"/>
      <c r="U129" s="33"/>
    </row>
    <row r="130" spans="1:21" ht="40.5" x14ac:dyDescent="0.35">
      <c r="A130" s="150"/>
      <c r="B130" s="150">
        <v>2019</v>
      </c>
      <c r="C130" s="150">
        <v>2020</v>
      </c>
      <c r="D130" s="150">
        <v>2021</v>
      </c>
      <c r="E130" s="150">
        <v>2022</v>
      </c>
      <c r="F130" s="150">
        <v>2023</v>
      </c>
      <c r="G130" s="150" t="s">
        <v>10</v>
      </c>
      <c r="H130" s="207"/>
      <c r="I130" s="207"/>
      <c r="J130" s="207"/>
      <c r="K130" s="172"/>
      <c r="L130" s="189"/>
      <c r="M130" s="189"/>
      <c r="N130" s="189"/>
      <c r="O130" s="189"/>
      <c r="P130" s="189"/>
      <c r="Q130" s="189"/>
      <c r="R130" s="189"/>
      <c r="S130" s="33"/>
      <c r="T130" s="33"/>
      <c r="U130" s="33"/>
    </row>
    <row r="131" spans="1:21" ht="13.5" x14ac:dyDescent="0.25">
      <c r="A131" s="215" t="s">
        <v>20</v>
      </c>
      <c r="B131" s="209">
        <v>48</v>
      </c>
      <c r="C131" s="209">
        <v>48</v>
      </c>
      <c r="D131" s="209">
        <v>48</v>
      </c>
      <c r="E131" s="209">
        <v>48</v>
      </c>
      <c r="F131" s="209">
        <v>16</v>
      </c>
      <c r="G131" s="210">
        <f>(F131-E131)/ABS(E131)</f>
        <v>-0.66666666666666663</v>
      </c>
      <c r="H131" s="207"/>
      <c r="I131" s="207"/>
      <c r="J131" s="207"/>
      <c r="K131" s="207"/>
      <c r="L131" s="189"/>
      <c r="M131" s="189"/>
      <c r="N131" s="189"/>
      <c r="O131" s="189"/>
      <c r="P131" s="189"/>
      <c r="Q131" s="189"/>
      <c r="R131" s="189"/>
      <c r="S131" s="33"/>
      <c r="T131" s="33"/>
      <c r="U131" s="33"/>
    </row>
    <row r="132" spans="1:21" ht="13.5" x14ac:dyDescent="0.25">
      <c r="A132" s="201"/>
      <c r="B132" s="202"/>
      <c r="C132" s="202"/>
      <c r="D132" s="202"/>
      <c r="E132" s="202"/>
      <c r="F132" s="202"/>
      <c r="G132" s="202"/>
      <c r="H132" s="207"/>
      <c r="I132" s="207"/>
      <c r="J132" s="207"/>
      <c r="K132" s="207"/>
      <c r="L132" s="189"/>
      <c r="M132" s="189"/>
      <c r="N132" s="189"/>
      <c r="O132" s="189"/>
      <c r="P132" s="189"/>
      <c r="Q132" s="189"/>
      <c r="R132" s="189"/>
      <c r="S132" s="33"/>
      <c r="T132" s="33"/>
      <c r="U132" s="33"/>
    </row>
    <row r="133" spans="1:21" ht="13.5" x14ac:dyDescent="0.35">
      <c r="A133" s="403" t="s">
        <v>49</v>
      </c>
      <c r="B133" s="403"/>
      <c r="C133" s="403"/>
      <c r="D133" s="403"/>
      <c r="E133" s="403"/>
      <c r="F133" s="403"/>
      <c r="G133" s="403"/>
      <c r="H133" s="207"/>
      <c r="I133" s="207"/>
      <c r="J133" s="207"/>
      <c r="K133" s="207"/>
      <c r="L133" s="189"/>
      <c r="M133" s="189"/>
      <c r="N133" s="189"/>
      <c r="O133" s="189"/>
      <c r="P133" s="189"/>
      <c r="Q133" s="189"/>
      <c r="R133" s="189"/>
      <c r="S133" s="33"/>
      <c r="T133" s="33"/>
      <c r="U133" s="33"/>
    </row>
    <row r="134" spans="1:21" ht="40.5" x14ac:dyDescent="0.35">
      <c r="A134" s="150"/>
      <c r="B134" s="150">
        <v>2019</v>
      </c>
      <c r="C134" s="150">
        <v>2020</v>
      </c>
      <c r="D134" s="150">
        <v>2021</v>
      </c>
      <c r="E134" s="150">
        <v>2022</v>
      </c>
      <c r="F134" s="150">
        <v>2023</v>
      </c>
      <c r="G134" s="150" t="s">
        <v>10</v>
      </c>
      <c r="H134" s="207"/>
      <c r="I134" s="207"/>
      <c r="J134" s="172"/>
      <c r="K134" s="207"/>
      <c r="L134" s="189"/>
      <c r="M134" s="189"/>
      <c r="N134" s="189"/>
      <c r="O134" s="189"/>
      <c r="P134" s="189"/>
      <c r="Q134" s="189"/>
      <c r="R134" s="189"/>
      <c r="S134" s="33"/>
      <c r="T134" s="33"/>
      <c r="U134" s="33"/>
    </row>
    <row r="135" spans="1:21" ht="13.5" x14ac:dyDescent="0.25">
      <c r="A135" s="215" t="s">
        <v>20</v>
      </c>
      <c r="B135" s="209">
        <v>657</v>
      </c>
      <c r="C135" s="209">
        <v>657</v>
      </c>
      <c r="D135" s="209">
        <v>657</v>
      </c>
      <c r="E135" s="209">
        <v>657</v>
      </c>
      <c r="F135" s="209">
        <v>1580</v>
      </c>
      <c r="G135" s="210">
        <f>(F135-E135)/ABS(E135)</f>
        <v>1.4048706240487063</v>
      </c>
      <c r="H135" s="207"/>
      <c r="I135" s="207"/>
      <c r="J135" s="207"/>
      <c r="K135" s="207"/>
      <c r="L135" s="189"/>
      <c r="M135" s="189"/>
      <c r="N135" s="189"/>
      <c r="O135" s="189"/>
      <c r="P135" s="189"/>
      <c r="Q135" s="189"/>
      <c r="R135" s="189"/>
      <c r="S135" s="33"/>
      <c r="T135" s="33"/>
      <c r="U135" s="33"/>
    </row>
    <row r="136" spans="1:21" ht="13.5" x14ac:dyDescent="0.35">
      <c r="A136" s="201"/>
      <c r="B136" s="202"/>
      <c r="C136" s="202"/>
      <c r="D136" s="202"/>
      <c r="E136" s="202"/>
      <c r="F136" s="202"/>
      <c r="G136" s="172"/>
      <c r="H136" s="207"/>
      <c r="I136" s="207"/>
      <c r="J136" s="207"/>
      <c r="K136" s="207"/>
      <c r="L136" s="189"/>
      <c r="M136" s="189"/>
      <c r="N136" s="189"/>
      <c r="O136" s="189"/>
      <c r="P136" s="189"/>
      <c r="Q136" s="189"/>
      <c r="R136" s="189"/>
      <c r="S136" s="33"/>
      <c r="T136" s="33"/>
      <c r="U136" s="33"/>
    </row>
    <row r="137" spans="1:21" ht="13.5" x14ac:dyDescent="0.35">
      <c r="A137" s="216" t="s">
        <v>50</v>
      </c>
      <c r="B137" s="172"/>
      <c r="C137" s="172"/>
      <c r="D137" s="172"/>
      <c r="E137" s="172"/>
      <c r="F137" s="172"/>
      <c r="G137" s="172"/>
      <c r="H137" s="207"/>
      <c r="I137" s="207"/>
      <c r="J137" s="207"/>
      <c r="K137" s="207"/>
      <c r="L137" s="189"/>
      <c r="M137" s="189"/>
      <c r="N137" s="189"/>
      <c r="O137" s="189"/>
      <c r="P137" s="189"/>
      <c r="Q137" s="189"/>
      <c r="R137" s="189"/>
      <c r="S137" s="33"/>
      <c r="T137" s="33"/>
      <c r="U137" s="33"/>
    </row>
    <row r="138" spans="1:21" ht="13.5" x14ac:dyDescent="0.35">
      <c r="A138" s="172" t="s">
        <v>51</v>
      </c>
      <c r="B138" s="172"/>
      <c r="C138" s="172"/>
      <c r="D138" s="172"/>
      <c r="E138" s="172"/>
      <c r="F138" s="172"/>
      <c r="G138" s="172"/>
      <c r="H138" s="207"/>
      <c r="I138" s="207"/>
      <c r="J138" s="207"/>
      <c r="K138" s="207"/>
      <c r="L138" s="189"/>
      <c r="M138" s="189"/>
      <c r="N138" s="189"/>
      <c r="O138" s="189"/>
      <c r="P138" s="189"/>
      <c r="Q138" s="189"/>
      <c r="R138" s="189"/>
      <c r="S138" s="33"/>
      <c r="T138" s="33"/>
      <c r="U138" s="33"/>
    </row>
    <row r="139" spans="1:21" ht="13.5" customHeight="1" x14ac:dyDescent="0.25">
      <c r="A139" s="404" t="s">
        <v>52</v>
      </c>
      <c r="B139" s="404"/>
      <c r="C139" s="404"/>
      <c r="D139" s="404"/>
      <c r="E139" s="404"/>
      <c r="F139" s="404"/>
      <c r="G139" s="404"/>
      <c r="H139" s="404"/>
      <c r="I139" s="404"/>
      <c r="J139" s="404"/>
      <c r="K139" s="404"/>
      <c r="L139" s="189"/>
      <c r="M139" s="189"/>
      <c r="N139" s="189"/>
      <c r="O139" s="189"/>
      <c r="P139" s="189"/>
      <c r="Q139" s="189"/>
      <c r="R139" s="189"/>
      <c r="S139" s="33"/>
      <c r="T139" s="33"/>
      <c r="U139" s="33"/>
    </row>
    <row r="140" spans="1:21" ht="13.5" x14ac:dyDescent="0.35">
      <c r="A140" s="172"/>
      <c r="B140" s="172"/>
      <c r="C140" s="172"/>
      <c r="D140" s="172"/>
      <c r="E140" s="172"/>
      <c r="F140" s="172"/>
      <c r="G140" s="172"/>
      <c r="H140" s="207"/>
      <c r="I140" s="207"/>
      <c r="J140" s="207"/>
      <c r="K140" s="207"/>
      <c r="L140" s="189"/>
      <c r="M140" s="189"/>
      <c r="N140" s="189"/>
      <c r="O140" s="189"/>
      <c r="P140" s="189"/>
      <c r="Q140" s="189"/>
      <c r="R140" s="189"/>
      <c r="S140" s="33"/>
      <c r="T140" s="33"/>
      <c r="U140" s="33"/>
    </row>
    <row r="141" spans="1:21" ht="15.5" x14ac:dyDescent="0.35">
      <c r="A141" s="399" t="s">
        <v>53</v>
      </c>
      <c r="B141" s="399"/>
      <c r="C141" s="399"/>
      <c r="D141" s="399"/>
      <c r="E141" s="399"/>
      <c r="F141" s="399"/>
      <c r="G141" s="217"/>
      <c r="H141" s="207"/>
      <c r="I141" s="207"/>
      <c r="J141" s="207"/>
      <c r="K141" s="207"/>
      <c r="L141" s="189"/>
      <c r="M141" s="189"/>
      <c r="N141" s="189"/>
      <c r="O141" s="189"/>
      <c r="P141" s="189"/>
      <c r="Q141" s="189"/>
      <c r="R141" s="189"/>
      <c r="S141" s="33"/>
      <c r="T141" s="33"/>
      <c r="U141" s="33"/>
    </row>
    <row r="142" spans="1:21" ht="40.5" x14ac:dyDescent="0.35">
      <c r="A142" s="147"/>
      <c r="B142" s="147">
        <v>2019</v>
      </c>
      <c r="C142" s="147">
        <v>2020</v>
      </c>
      <c r="D142" s="147">
        <v>2021</v>
      </c>
      <c r="E142" s="147">
        <v>2022</v>
      </c>
      <c r="F142" s="147">
        <v>2023</v>
      </c>
      <c r="G142" s="147" t="s">
        <v>10</v>
      </c>
      <c r="H142" s="34"/>
      <c r="I142" s="34"/>
      <c r="J142" s="34"/>
      <c r="K142" s="34"/>
      <c r="L142" s="189"/>
      <c r="M142" s="189"/>
      <c r="N142" s="189"/>
      <c r="O142" s="189"/>
      <c r="P142" s="189"/>
      <c r="Q142" s="189"/>
      <c r="R142" s="189"/>
      <c r="S142" s="33"/>
      <c r="T142" s="33"/>
      <c r="U142" s="33"/>
    </row>
    <row r="143" spans="1:21" ht="13.5" x14ac:dyDescent="0.35">
      <c r="A143" s="218" t="s">
        <v>54</v>
      </c>
      <c r="B143" s="158">
        <f>B60</f>
        <v>27113.749358906323</v>
      </c>
      <c r="C143" s="158">
        <f>C60</f>
        <v>23379.617026542772</v>
      </c>
      <c r="D143" s="158">
        <f>D60</f>
        <v>23006.671228008043</v>
      </c>
      <c r="E143" s="158">
        <f>E60</f>
        <v>23253.760386838923</v>
      </c>
      <c r="F143" s="158">
        <f>F60</f>
        <v>20964.05427355093</v>
      </c>
      <c r="G143" s="195">
        <f>(F143-E143)/ABS(E143)</f>
        <v>-9.8466057755713043E-2</v>
      </c>
      <c r="H143" s="34"/>
      <c r="I143" s="34"/>
      <c r="J143" s="34"/>
      <c r="K143" s="34"/>
      <c r="L143" s="189"/>
      <c r="M143" s="189"/>
      <c r="N143" s="189"/>
      <c r="O143" s="189"/>
      <c r="P143" s="189"/>
      <c r="Q143" s="189"/>
      <c r="R143" s="189"/>
      <c r="S143" s="33"/>
      <c r="T143" s="33"/>
      <c r="U143" s="33"/>
    </row>
    <row r="144" spans="1:21" ht="13.5" x14ac:dyDescent="0.35">
      <c r="A144" s="219" t="s">
        <v>55</v>
      </c>
      <c r="B144" s="158">
        <f>N60</f>
        <v>226978.58146308595</v>
      </c>
      <c r="C144" s="158">
        <f>O60</f>
        <v>216933.24440055341</v>
      </c>
      <c r="D144" s="158">
        <f>P60</f>
        <v>170433.26817959448</v>
      </c>
      <c r="E144" s="158">
        <f>Q60</f>
        <v>113027.51601767664</v>
      </c>
      <c r="F144" s="158">
        <f>R60</f>
        <v>97006.008151581875</v>
      </c>
      <c r="G144" s="195">
        <f>(F144-E144)/ABS(E144)</f>
        <v>-0.14174873898484261</v>
      </c>
      <c r="H144" s="34"/>
      <c r="I144" s="34"/>
      <c r="J144" s="34"/>
      <c r="K144" s="34"/>
      <c r="L144" s="189"/>
      <c r="M144" s="189"/>
      <c r="N144" s="189"/>
      <c r="O144" s="189"/>
      <c r="P144" s="189"/>
      <c r="Q144" s="189"/>
      <c r="R144" s="189"/>
      <c r="S144" s="33"/>
      <c r="T144" s="33"/>
      <c r="U144" s="33"/>
    </row>
    <row r="145" spans="1:31" ht="13.5" x14ac:dyDescent="0.35">
      <c r="A145" s="220" t="s">
        <v>56</v>
      </c>
      <c r="B145" s="158">
        <f>SUM(B78+B89+B93+B97+B108+B112+B116+B127+B131+B135)</f>
        <v>724792.03304561425</v>
      </c>
      <c r="C145" s="158">
        <f>SUM(C78+C89+C93+C97+C108+C112+C116+C127+C131+C135)</f>
        <v>649993.06359801407</v>
      </c>
      <c r="D145" s="158">
        <f>SUM(D78+D89+D93+D97+D108+D112+D116+D127+D131+D135)</f>
        <v>685797.56163526466</v>
      </c>
      <c r="E145" s="158">
        <f>SUM(E78+E89+E93+E97+E108+E112+E116+E127+E131+E135)</f>
        <v>667637.51385034586</v>
      </c>
      <c r="F145" s="158">
        <f>SUM(F78+F89+F93+F97+F108+F112+F116+F127+F131+F135)</f>
        <v>621488.66087411914</v>
      </c>
      <c r="G145" s="197">
        <f>(F145-E145)/ABS(E145)</f>
        <v>-6.9122618215505485E-2</v>
      </c>
      <c r="H145" s="34"/>
      <c r="I145" s="34"/>
      <c r="J145" s="34"/>
      <c r="K145" s="34"/>
      <c r="L145" s="189"/>
      <c r="M145" s="189"/>
      <c r="N145" s="189"/>
      <c r="O145" s="189"/>
      <c r="P145" s="189"/>
      <c r="Q145" s="189"/>
      <c r="R145" s="189"/>
      <c r="S145" s="33"/>
      <c r="T145" s="33"/>
      <c r="U145" s="33"/>
    </row>
    <row r="146" spans="1:31" ht="13.5" x14ac:dyDescent="0.25">
      <c r="A146" s="198" t="s">
        <v>57</v>
      </c>
      <c r="B146" s="199">
        <f>SUM(B143:B145)</f>
        <v>978884.3638676065</v>
      </c>
      <c r="C146" s="199">
        <f>SUM(C143:C145)</f>
        <v>890305.92502511025</v>
      </c>
      <c r="D146" s="199">
        <f>SUM(D143:D145)</f>
        <v>879237.5010428672</v>
      </c>
      <c r="E146" s="199">
        <f>SUM(E143:E145)</f>
        <v>803918.79025486135</v>
      </c>
      <c r="F146" s="199">
        <f>SUM(F143:F145)</f>
        <v>739458.72329925199</v>
      </c>
      <c r="G146" s="200">
        <f>(F146-E146)/ABS(E146)</f>
        <v>-8.0182311617786661E-2</v>
      </c>
      <c r="H146" s="34"/>
      <c r="I146" s="34"/>
      <c r="J146" s="34"/>
      <c r="K146" s="34"/>
      <c r="L146" s="189"/>
      <c r="M146" s="189"/>
      <c r="N146" s="189"/>
      <c r="O146" s="189"/>
      <c r="P146" s="189"/>
      <c r="Q146" s="189"/>
      <c r="R146" s="189"/>
      <c r="S146" s="33"/>
      <c r="T146" s="33"/>
      <c r="U146" s="33"/>
    </row>
    <row r="147" spans="1:31" ht="13.5" x14ac:dyDescent="0.3">
      <c r="A147" s="140"/>
      <c r="B147" s="140"/>
      <c r="C147" s="140"/>
      <c r="D147" s="140"/>
      <c r="E147" s="140"/>
      <c r="F147" s="140"/>
      <c r="G147" s="140"/>
      <c r="H147" s="34"/>
      <c r="I147" s="34"/>
      <c r="J147" s="34"/>
      <c r="K147" s="34"/>
      <c r="L147" s="189"/>
      <c r="M147" s="189"/>
      <c r="N147" s="189"/>
      <c r="O147" s="189"/>
      <c r="P147" s="189"/>
      <c r="Q147" s="189"/>
      <c r="R147" s="189"/>
      <c r="S147" s="33"/>
      <c r="T147" s="33"/>
      <c r="U147" s="33"/>
    </row>
    <row r="148" spans="1:31" ht="15.5" x14ac:dyDescent="0.25">
      <c r="A148" s="143" t="s">
        <v>58</v>
      </c>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31" ht="13.5" customHeight="1" x14ac:dyDescent="0.35">
      <c r="A149" s="221"/>
      <c r="B149" s="405" t="s">
        <v>59</v>
      </c>
      <c r="C149" s="405"/>
      <c r="D149" s="405"/>
      <c r="E149" s="405"/>
      <c r="F149" s="405"/>
      <c r="G149" s="398" t="s">
        <v>60</v>
      </c>
      <c r="H149" s="398"/>
      <c r="I149" s="398"/>
      <c r="J149" s="398"/>
      <c r="K149" s="398"/>
      <c r="L149" s="398" t="s">
        <v>61</v>
      </c>
      <c r="M149" s="398"/>
      <c r="N149" s="398"/>
      <c r="O149" s="398"/>
      <c r="P149" s="398"/>
      <c r="Q149" s="398" t="s">
        <v>62</v>
      </c>
      <c r="R149" s="398"/>
      <c r="S149" s="398"/>
      <c r="T149" s="398"/>
      <c r="U149" s="398"/>
      <c r="V149" s="396" t="s">
        <v>63</v>
      </c>
      <c r="W149" s="396"/>
      <c r="X149" s="396"/>
      <c r="Y149" s="396"/>
      <c r="Z149" s="396"/>
      <c r="AB149" s="188"/>
    </row>
    <row r="150" spans="1:31" ht="13.5" x14ac:dyDescent="0.35">
      <c r="A150" s="222"/>
      <c r="B150" s="221">
        <v>2019</v>
      </c>
      <c r="C150" s="150">
        <v>2020</v>
      </c>
      <c r="D150" s="150">
        <v>2021</v>
      </c>
      <c r="E150" s="150">
        <v>2022</v>
      </c>
      <c r="F150" s="151">
        <v>2023</v>
      </c>
      <c r="G150" s="149">
        <v>2019</v>
      </c>
      <c r="H150" s="150">
        <v>2020</v>
      </c>
      <c r="I150" s="150">
        <v>2021</v>
      </c>
      <c r="J150" s="150">
        <v>2022</v>
      </c>
      <c r="K150" s="151">
        <v>2023</v>
      </c>
      <c r="L150" s="149">
        <v>2019</v>
      </c>
      <c r="M150" s="150">
        <v>2020</v>
      </c>
      <c r="N150" s="150">
        <v>2021</v>
      </c>
      <c r="O150" s="150">
        <v>2022</v>
      </c>
      <c r="P150" s="151">
        <v>2023</v>
      </c>
      <c r="Q150" s="149">
        <v>2019</v>
      </c>
      <c r="R150" s="150">
        <v>2020</v>
      </c>
      <c r="S150" s="150">
        <v>2021</v>
      </c>
      <c r="T150" s="150">
        <v>2022</v>
      </c>
      <c r="U150" s="151">
        <v>2023</v>
      </c>
      <c r="V150" s="150">
        <v>2019</v>
      </c>
      <c r="W150" s="150">
        <v>2020</v>
      </c>
      <c r="X150" s="150">
        <v>2021</v>
      </c>
      <c r="Y150" s="150">
        <v>2022</v>
      </c>
      <c r="Z150" s="150">
        <v>2023</v>
      </c>
    </row>
    <row r="151" spans="1:31" ht="13.5" x14ac:dyDescent="0.35">
      <c r="A151" s="223" t="s">
        <v>11</v>
      </c>
      <c r="B151" s="224">
        <v>0.95649946760486404</v>
      </c>
      <c r="C151" s="225">
        <v>0.95542970557456697</v>
      </c>
      <c r="D151" s="225">
        <v>0.95947997532875196</v>
      </c>
      <c r="E151" s="225">
        <v>0.99447454233919796</v>
      </c>
      <c r="F151" s="226">
        <v>0.99733823197371796</v>
      </c>
      <c r="G151" s="156">
        <v>0.73965869227869396</v>
      </c>
      <c r="H151" s="156">
        <v>0.76339604431049402</v>
      </c>
      <c r="I151" s="156">
        <v>0.78705390769281403</v>
      </c>
      <c r="J151" s="156">
        <v>0.82196461097331597</v>
      </c>
      <c r="K151" s="154">
        <v>0.84311102274606597</v>
      </c>
      <c r="L151" s="156">
        <v>0.60982082156710704</v>
      </c>
      <c r="M151" s="156">
        <v>0.71383198538574899</v>
      </c>
      <c r="N151" s="156">
        <v>0.69062104119289203</v>
      </c>
      <c r="O151" s="156">
        <v>0.58513084897412804</v>
      </c>
      <c r="P151" s="154">
        <v>0.57225975634185</v>
      </c>
      <c r="Q151" s="227">
        <v>8.5222984745154005</v>
      </c>
      <c r="R151" s="228">
        <v>7.6262252824534604</v>
      </c>
      <c r="S151" s="228">
        <v>6.9613073119039601</v>
      </c>
      <c r="T151" s="228">
        <v>5.7080530082216203</v>
      </c>
      <c r="U151" s="229">
        <v>4.8423813210588502</v>
      </c>
      <c r="V151" s="368">
        <v>5.7182242622950801</v>
      </c>
      <c r="W151" s="368">
        <v>7.2974876553343702</v>
      </c>
      <c r="X151" s="368">
        <v>5.8170441456485102</v>
      </c>
      <c r="Y151" s="368">
        <v>5.7255261529100396</v>
      </c>
      <c r="Z151" s="368">
        <v>5.7344989714957402</v>
      </c>
    </row>
    <row r="152" spans="1:31" ht="13.5" x14ac:dyDescent="0.35">
      <c r="A152" s="157" t="s">
        <v>12</v>
      </c>
      <c r="B152" s="230">
        <v>2.82996760989425E-4</v>
      </c>
      <c r="C152" s="230">
        <v>2.7565471844393798E-4</v>
      </c>
      <c r="D152" s="230">
        <v>0.31160112709236498</v>
      </c>
      <c r="E152" s="230">
        <v>0.51047114569207197</v>
      </c>
      <c r="F152" s="231">
        <v>0.68020750655936302</v>
      </c>
      <c r="G152" s="160">
        <v>2.57544338098066E-4</v>
      </c>
      <c r="H152" s="160">
        <v>2.5283931440985501E-4</v>
      </c>
      <c r="I152" s="160">
        <v>0.28719123497244797</v>
      </c>
      <c r="J152" s="160">
        <v>0.47045137107823598</v>
      </c>
      <c r="K152" s="159">
        <v>0.62287439361476704</v>
      </c>
      <c r="L152" s="160">
        <v>8.3190143406806305E-2</v>
      </c>
      <c r="M152" s="160">
        <v>0.108795361461605</v>
      </c>
      <c r="N152" s="160">
        <v>8.4727618627313595E-2</v>
      </c>
      <c r="O152" s="160">
        <v>0.11094824298089</v>
      </c>
      <c r="P152" s="159">
        <v>9.1986287186802601E-2</v>
      </c>
      <c r="Q152" s="232">
        <v>130.02940471565199</v>
      </c>
      <c r="R152" s="233">
        <v>114.15157424006701</v>
      </c>
      <c r="S152" s="233">
        <v>63.460714004531901</v>
      </c>
      <c r="T152" s="233">
        <v>46.329571686250802</v>
      </c>
      <c r="U152" s="234">
        <v>35.5522635491944</v>
      </c>
      <c r="V152" s="367">
        <v>25.145848618784498</v>
      </c>
      <c r="W152" s="367">
        <v>26.8862356386574</v>
      </c>
      <c r="X152" s="367">
        <v>27.106973182405198</v>
      </c>
      <c r="Y152" s="367">
        <v>22.8660674001319</v>
      </c>
      <c r="Z152" s="367">
        <v>69.824624245748794</v>
      </c>
    </row>
    <row r="153" spans="1:31" ht="13.5" x14ac:dyDescent="0.35">
      <c r="A153" s="157" t="s">
        <v>13</v>
      </c>
      <c r="B153" s="230">
        <v>1.46862580356962E-3</v>
      </c>
      <c r="C153" s="230">
        <v>2.2814799968560498E-3</v>
      </c>
      <c r="D153" s="230">
        <v>0.41667147897861401</v>
      </c>
      <c r="E153" s="230">
        <v>0.81094778533424505</v>
      </c>
      <c r="F153" s="231">
        <v>0.86056722599012803</v>
      </c>
      <c r="G153" s="160">
        <v>1.3181329029420101E-3</v>
      </c>
      <c r="H153" s="160">
        <v>2.0708158766242798E-3</v>
      </c>
      <c r="I153" s="160">
        <v>0.37545761786940601</v>
      </c>
      <c r="J153" s="160">
        <v>0.72811430798704402</v>
      </c>
      <c r="K153" s="159">
        <v>0.76507840439807095</v>
      </c>
      <c r="L153" s="235">
        <v>0.71720550968505503</v>
      </c>
      <c r="M153" s="160">
        <v>0.80979255843670495</v>
      </c>
      <c r="N153" s="160">
        <v>0.56764766292068902</v>
      </c>
      <c r="O153" s="160">
        <v>0.65859217324845398</v>
      </c>
      <c r="P153" s="236">
        <v>0.69574075996677698</v>
      </c>
      <c r="Q153" s="232">
        <v>116.836634233856</v>
      </c>
      <c r="R153" s="233">
        <v>109.76543355035299</v>
      </c>
      <c r="S153" s="233">
        <v>61.240641093051501</v>
      </c>
      <c r="T153" s="233">
        <v>22.136829635733001</v>
      </c>
      <c r="U153" s="234">
        <v>15.5714266736789</v>
      </c>
      <c r="V153" s="367">
        <v>5.7127882599580699</v>
      </c>
      <c r="W153" s="367">
        <v>6.3665508950040097</v>
      </c>
      <c r="X153" s="367">
        <v>8.6615845358018007</v>
      </c>
      <c r="Y153" s="367">
        <v>6.3728813559321997</v>
      </c>
      <c r="Z153" s="367">
        <v>5.8921251348435799</v>
      </c>
    </row>
    <row r="154" spans="1:31" ht="13.5" x14ac:dyDescent="0.35">
      <c r="A154" s="157" t="s">
        <v>14</v>
      </c>
      <c r="B154" s="230">
        <v>0</v>
      </c>
      <c r="C154" s="230">
        <v>0</v>
      </c>
      <c r="D154" s="230">
        <v>0</v>
      </c>
      <c r="E154" s="230">
        <v>0</v>
      </c>
      <c r="F154" s="231">
        <v>3.92889020593672E-4</v>
      </c>
      <c r="G154" s="160">
        <v>0</v>
      </c>
      <c r="H154" s="160">
        <v>0</v>
      </c>
      <c r="I154" s="160">
        <v>0</v>
      </c>
      <c r="J154" s="160">
        <v>0</v>
      </c>
      <c r="K154" s="159">
        <v>3.6520964099859E-4</v>
      </c>
      <c r="L154" s="160">
        <v>0.590510790505552</v>
      </c>
      <c r="M154" s="160">
        <v>0.64713002851768697</v>
      </c>
      <c r="N154" s="160">
        <v>0.50351699998616495</v>
      </c>
      <c r="O154" s="160">
        <v>0.41878831499996999</v>
      </c>
      <c r="P154" s="159">
        <v>0.65286712056354101</v>
      </c>
      <c r="Q154" s="232">
        <v>86.105818784842995</v>
      </c>
      <c r="R154" s="233">
        <v>96.488563553909898</v>
      </c>
      <c r="S154" s="233">
        <v>89.637179849478898</v>
      </c>
      <c r="T154" s="233">
        <v>78.148740100423495</v>
      </c>
      <c r="U154" s="234">
        <v>73.461136146814397</v>
      </c>
      <c r="V154" s="367">
        <v>17.522802653399701</v>
      </c>
      <c r="W154" s="367">
        <v>12.994989832924601</v>
      </c>
      <c r="X154" s="367">
        <v>10.541763420590399</v>
      </c>
      <c r="Y154" s="367">
        <v>11.25172817186</v>
      </c>
      <c r="Z154" s="367">
        <v>13.9688359303391</v>
      </c>
    </row>
    <row r="155" spans="1:31" ht="13.5" x14ac:dyDescent="0.35">
      <c r="A155" s="157" t="s">
        <v>15</v>
      </c>
      <c r="B155" s="230">
        <v>0.50231633047482804</v>
      </c>
      <c r="C155" s="230">
        <v>0.68578233443365</v>
      </c>
      <c r="D155" s="230">
        <v>0.78781747834422899</v>
      </c>
      <c r="E155" s="230">
        <v>0.88961165664838404</v>
      </c>
      <c r="F155" s="231">
        <v>0.99995909364073299</v>
      </c>
      <c r="G155" s="160">
        <v>0.47368917908589597</v>
      </c>
      <c r="H155" s="160">
        <v>0.65495157475350996</v>
      </c>
      <c r="I155" s="160">
        <v>0.75620171166329897</v>
      </c>
      <c r="J155" s="160">
        <v>0.85100411155715605</v>
      </c>
      <c r="K155" s="159">
        <v>0.95593033088102097</v>
      </c>
      <c r="L155" s="160">
        <v>0.855119980150994</v>
      </c>
      <c r="M155" s="160">
        <v>0.77171427700374995</v>
      </c>
      <c r="N155" s="160">
        <v>0.94639701551148603</v>
      </c>
      <c r="O155" s="160">
        <v>0.95586258930044998</v>
      </c>
      <c r="P155" s="159">
        <v>0.99229883464215696</v>
      </c>
      <c r="Q155" s="237">
        <v>40.9450190873374</v>
      </c>
      <c r="R155" s="237">
        <v>20.911580911149098</v>
      </c>
      <c r="S155" s="237">
        <v>14.522396952483501</v>
      </c>
      <c r="T155" s="237">
        <v>13.7235710600151</v>
      </c>
      <c r="U155" s="238">
        <v>1.90945269326142</v>
      </c>
      <c r="V155" s="369">
        <v>7.8284600389863597</v>
      </c>
      <c r="W155" s="369">
        <v>4.8481295664037596</v>
      </c>
      <c r="X155" s="369">
        <v>5.1609340548414799</v>
      </c>
      <c r="Y155" s="369">
        <v>4.83296806313896</v>
      </c>
      <c r="Z155" s="369">
        <v>3.7344992050874399</v>
      </c>
    </row>
    <row r="156" spans="1:31" ht="13.5" x14ac:dyDescent="0.35">
      <c r="A156" s="157" t="s">
        <v>16</v>
      </c>
      <c r="B156" s="230">
        <v>7.4219237310484294E-5</v>
      </c>
      <c r="C156" s="230">
        <v>7.20892264415306E-5</v>
      </c>
      <c r="D156" s="230">
        <v>0.188553928153878</v>
      </c>
      <c r="E156" s="230">
        <v>0.53643358373566496</v>
      </c>
      <c r="F156" s="231">
        <v>0.66428930012757204</v>
      </c>
      <c r="G156" s="160">
        <v>7.0316995738991405E-5</v>
      </c>
      <c r="H156" s="160">
        <v>6.8890426879537902E-5</v>
      </c>
      <c r="I156" s="160">
        <v>0.17987444120621399</v>
      </c>
      <c r="J156" s="160">
        <v>0.50976139638189</v>
      </c>
      <c r="K156" s="159">
        <v>0.63499843170660597</v>
      </c>
      <c r="L156" s="160">
        <v>0.33177273988887301</v>
      </c>
      <c r="M156" s="160">
        <v>0.62196433810346496</v>
      </c>
      <c r="N156" s="160">
        <v>0.70232425223852202</v>
      </c>
      <c r="O156" s="160">
        <v>0.39328171486188701</v>
      </c>
      <c r="P156" s="160">
        <v>0.45601075298927501</v>
      </c>
      <c r="Q156" s="239">
        <v>172.53622917468999</v>
      </c>
      <c r="R156" s="240">
        <v>175.657627207687</v>
      </c>
      <c r="S156" s="233">
        <v>141.73931285061201</v>
      </c>
      <c r="T156" s="233">
        <v>75.338959254536903</v>
      </c>
      <c r="U156" s="234">
        <v>65.206069459131598</v>
      </c>
      <c r="V156" s="367">
        <v>17.49157054126</v>
      </c>
      <c r="W156" s="367">
        <v>12.8477546549836</v>
      </c>
      <c r="X156" s="367">
        <v>10.2370291344475</v>
      </c>
      <c r="Y156" s="367">
        <v>21.700680272108801</v>
      </c>
      <c r="Z156" s="370">
        <v>10.0055254674404</v>
      </c>
    </row>
    <row r="157" spans="1:31" ht="13.5" x14ac:dyDescent="0.35">
      <c r="A157" s="161" t="s">
        <v>17</v>
      </c>
      <c r="B157" s="230">
        <v>7.1120780547378299E-4</v>
      </c>
      <c r="C157" s="230">
        <v>3.3750969955474301E-4</v>
      </c>
      <c r="D157" s="230">
        <v>3.0767722192000198E-4</v>
      </c>
      <c r="E157" s="230">
        <v>0.24008556739929099</v>
      </c>
      <c r="F157" s="231">
        <v>0.39418781162775901</v>
      </c>
      <c r="G157" s="160">
        <v>6.6108293264952002E-4</v>
      </c>
      <c r="H157" s="160">
        <v>3.1520877571602102E-4</v>
      </c>
      <c r="I157" s="160">
        <v>2.87487759046253E-4</v>
      </c>
      <c r="J157" s="160">
        <v>0.221414288276086</v>
      </c>
      <c r="K157" s="159">
        <v>0.36126190591090201</v>
      </c>
      <c r="L157" s="160">
        <v>0.80165617097238095</v>
      </c>
      <c r="M157" s="160">
        <v>0.83549713732763498</v>
      </c>
      <c r="N157" s="160">
        <v>0.81337480559875597</v>
      </c>
      <c r="O157" s="160">
        <v>0.79587381290252202</v>
      </c>
      <c r="P157" s="159">
        <v>1</v>
      </c>
      <c r="Q157" s="232">
        <v>190.419371884051</v>
      </c>
      <c r="R157" s="233">
        <v>174.121485072513</v>
      </c>
      <c r="S157" s="233">
        <v>207.678949933805</v>
      </c>
      <c r="T157" s="233">
        <v>102.72992969788299</v>
      </c>
      <c r="U157" s="234">
        <v>76.854348227502399</v>
      </c>
      <c r="V157" s="367">
        <v>44.2877604166667</v>
      </c>
      <c r="W157" s="367">
        <v>41.7809278350515</v>
      </c>
      <c r="X157" s="367">
        <v>46.637301173402903</v>
      </c>
      <c r="Y157" s="367">
        <v>37.977513227513199</v>
      </c>
      <c r="Z157" s="367">
        <v>25.440721649484502</v>
      </c>
    </row>
    <row r="158" spans="1:31" ht="13.5" x14ac:dyDescent="0.35">
      <c r="A158" s="162" t="s">
        <v>64</v>
      </c>
      <c r="B158" s="230">
        <v>0.99479801279226998</v>
      </c>
      <c r="C158" s="230">
        <v>0.99704116455814196</v>
      </c>
      <c r="D158" s="230">
        <v>0.99783381149482997</v>
      </c>
      <c r="E158" s="230">
        <v>0.99775729189781404</v>
      </c>
      <c r="F158" s="231">
        <v>0.99605015786864204</v>
      </c>
      <c r="G158" s="160">
        <v>0.57245456384327398</v>
      </c>
      <c r="H158" s="160">
        <v>0.78389399542861204</v>
      </c>
      <c r="I158" s="241">
        <v>0.89283848188155801</v>
      </c>
      <c r="J158" s="160">
        <v>0.85201416970017896</v>
      </c>
      <c r="K158" s="159">
        <v>0.87568620171475497</v>
      </c>
      <c r="L158" s="160">
        <v>0</v>
      </c>
      <c r="M158" s="160">
        <v>0</v>
      </c>
      <c r="N158" s="160">
        <v>0.84802005751788201</v>
      </c>
      <c r="O158" s="160">
        <v>0.416901408450704</v>
      </c>
      <c r="P158" s="159">
        <v>0.43139274039611197</v>
      </c>
      <c r="Q158" s="237">
        <v>6.6784931348542003</v>
      </c>
      <c r="R158" s="237">
        <v>2.4313009913199699</v>
      </c>
      <c r="S158" s="237">
        <v>1.0116120763280101</v>
      </c>
      <c r="T158" s="237">
        <v>1.6225185679335801</v>
      </c>
      <c r="U158" s="242">
        <v>1.69069832545404</v>
      </c>
      <c r="V158" s="369">
        <v>0.98701298701298701</v>
      </c>
      <c r="W158" s="369">
        <v>1.20380147835269</v>
      </c>
      <c r="X158" s="369">
        <v>0.124164278892073</v>
      </c>
      <c r="Y158" s="369">
        <v>0.12205754141238</v>
      </c>
      <c r="Z158" s="369">
        <v>112.761904761905</v>
      </c>
    </row>
    <row r="159" spans="1:31" ht="13.5" x14ac:dyDescent="0.25">
      <c r="A159" s="198" t="s">
        <v>20</v>
      </c>
      <c r="B159" s="243">
        <v>0.42170208134121001</v>
      </c>
      <c r="C159" s="243">
        <v>0.43255872826146402</v>
      </c>
      <c r="D159" s="243">
        <v>0.56537066213477705</v>
      </c>
      <c r="E159" s="243">
        <v>0.71071888427098695</v>
      </c>
      <c r="F159" s="243">
        <v>0.76423367625752803</v>
      </c>
      <c r="G159" s="244">
        <v>0.35886970178956601</v>
      </c>
      <c r="H159" s="170">
        <v>0.37517219277033897</v>
      </c>
      <c r="I159" s="170">
        <v>0.49533228940153301</v>
      </c>
      <c r="J159" s="170">
        <v>0.62427801874802002</v>
      </c>
      <c r="K159" s="170">
        <v>0.67830929943067297</v>
      </c>
      <c r="L159" s="244">
        <v>0.579767081523199</v>
      </c>
      <c r="M159" s="170">
        <v>0.66520617587360198</v>
      </c>
      <c r="N159" s="170">
        <v>0.64123363947793899</v>
      </c>
      <c r="O159" s="170">
        <v>0.54795442411191997</v>
      </c>
      <c r="P159" s="170">
        <v>0.64746663722676001</v>
      </c>
      <c r="Q159" s="245">
        <v>54.912767523124998</v>
      </c>
      <c r="R159" s="246">
        <v>52.250556369651797</v>
      </c>
      <c r="S159" s="246">
        <v>40.364992829203402</v>
      </c>
      <c r="T159" s="246">
        <v>26.856420098261498</v>
      </c>
      <c r="U159" s="247">
        <v>22.145785737184799</v>
      </c>
      <c r="V159" s="371">
        <v>13.6208106706598</v>
      </c>
      <c r="W159" s="371">
        <v>13.4167069237298</v>
      </c>
      <c r="X159" s="371">
        <v>12.7256534476957</v>
      </c>
      <c r="Y159" s="371">
        <v>12.6531944395732</v>
      </c>
      <c r="Z159" s="371">
        <v>21.690018278402899</v>
      </c>
    </row>
    <row r="160" spans="1:31" ht="13.5" x14ac:dyDescent="0.25">
      <c r="A160" s="188"/>
      <c r="B160" s="188"/>
      <c r="C160" s="188"/>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row>
    <row r="161" spans="1:49" ht="13.5" x14ac:dyDescent="0.35">
      <c r="A161" s="3" t="s">
        <v>65</v>
      </c>
      <c r="B161" s="188"/>
      <c r="C161" s="188"/>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row>
    <row r="162" spans="1:49" ht="13.5" x14ac:dyDescent="0.35">
      <c r="A162" s="248" t="s">
        <v>66</v>
      </c>
      <c r="B162" s="188"/>
      <c r="C162" s="188"/>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row>
    <row r="163" spans="1:49" ht="15.5" x14ac:dyDescent="0.45">
      <c r="A163" s="342" t="s">
        <v>67</v>
      </c>
      <c r="B163" s="140"/>
      <c r="C163" s="140"/>
      <c r="D163" s="140"/>
      <c r="E163" s="140"/>
      <c r="F163" s="188"/>
      <c r="G163" s="188"/>
      <c r="H163" s="188"/>
      <c r="I163" s="188"/>
      <c r="J163" s="188"/>
      <c r="K163" s="188"/>
      <c r="L163" s="188"/>
      <c r="N163" s="188"/>
      <c r="O163" s="188"/>
      <c r="P163" s="188"/>
      <c r="Q163" s="188"/>
      <c r="R163" s="188"/>
      <c r="S163" s="188"/>
      <c r="T163" s="188"/>
      <c r="U163" s="188"/>
      <c r="V163" s="188"/>
      <c r="W163" s="188"/>
      <c r="X163" s="188"/>
      <c r="Y163" s="188"/>
      <c r="Z163" s="188"/>
      <c r="AA163" s="188"/>
      <c r="AB163" s="188"/>
      <c r="AC163" s="188"/>
      <c r="AD163" s="188"/>
      <c r="AE163" s="188"/>
    </row>
    <row r="164" spans="1:49" ht="13.5" x14ac:dyDescent="0.3">
      <c r="B164" s="140"/>
      <c r="C164" s="140"/>
      <c r="D164" s="140"/>
      <c r="E164" s="140"/>
      <c r="F164" s="188"/>
      <c r="G164" s="188"/>
      <c r="H164" s="188"/>
      <c r="I164" s="188"/>
      <c r="J164" s="188"/>
      <c r="K164" s="188"/>
      <c r="L164" s="188"/>
      <c r="N164" s="188"/>
      <c r="O164" s="188"/>
      <c r="P164" s="188"/>
      <c r="Q164" s="188"/>
      <c r="R164" s="188"/>
      <c r="S164" s="188"/>
      <c r="T164" s="188"/>
      <c r="U164" s="188"/>
      <c r="V164" s="188"/>
      <c r="W164" s="188"/>
      <c r="X164" s="188"/>
      <c r="Y164" s="188"/>
      <c r="Z164" s="188"/>
      <c r="AA164" s="188"/>
      <c r="AB164" s="188"/>
      <c r="AC164" s="188"/>
      <c r="AD164" s="188"/>
      <c r="AE164" s="188"/>
    </row>
    <row r="165" spans="1:49" ht="19" x14ac:dyDescent="0.45">
      <c r="A165" s="179" t="s">
        <v>68</v>
      </c>
      <c r="B165" s="140"/>
      <c r="C165" s="140"/>
      <c r="D165" s="140"/>
      <c r="E165" s="140"/>
      <c r="F165" s="140"/>
      <c r="G165" s="140"/>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row>
    <row r="166" spans="1:49" ht="15.5" x14ac:dyDescent="0.25">
      <c r="A166" s="249" t="s">
        <v>69</v>
      </c>
      <c r="B166" s="250"/>
      <c r="C166" s="250"/>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c r="AA166" s="251"/>
      <c r="AB166" s="251"/>
      <c r="AC166" s="251"/>
      <c r="AD166" s="251"/>
      <c r="AE166" s="251"/>
      <c r="AF166" s="252"/>
      <c r="AG166" s="252"/>
      <c r="AH166" s="252"/>
      <c r="AI166" s="252"/>
      <c r="AJ166" s="252"/>
      <c r="AK166" s="252"/>
    </row>
    <row r="167" spans="1:49" ht="13.5" x14ac:dyDescent="0.35">
      <c r="A167" s="189"/>
      <c r="B167" s="407" t="s">
        <v>70</v>
      </c>
      <c r="C167" s="407"/>
      <c r="D167" s="407"/>
      <c r="E167" s="407"/>
      <c r="F167" s="407"/>
      <c r="G167" s="407"/>
      <c r="H167" s="407" t="s">
        <v>71</v>
      </c>
      <c r="I167" s="407"/>
      <c r="J167" s="407"/>
      <c r="K167" s="407"/>
      <c r="L167" s="407"/>
      <c r="M167" s="407"/>
      <c r="N167" s="407" t="s">
        <v>72</v>
      </c>
      <c r="O167" s="407"/>
      <c r="P167" s="407"/>
      <c r="Q167" s="407"/>
      <c r="R167" s="407"/>
      <c r="S167" s="407"/>
      <c r="T167" s="407" t="s">
        <v>73</v>
      </c>
      <c r="U167" s="407"/>
      <c r="V167" s="407"/>
      <c r="W167" s="407"/>
      <c r="X167" s="407"/>
      <c r="Y167" s="407"/>
      <c r="Z167" s="407" t="s">
        <v>74</v>
      </c>
      <c r="AA167" s="407"/>
      <c r="AB167" s="407"/>
      <c r="AC167" s="407"/>
      <c r="AD167" s="407"/>
      <c r="AE167" s="407"/>
    </row>
    <row r="168" spans="1:49" ht="40.5" x14ac:dyDescent="0.35">
      <c r="A168" s="253"/>
      <c r="B168" s="254">
        <v>2019</v>
      </c>
      <c r="C168" s="254">
        <v>2020</v>
      </c>
      <c r="D168" s="254">
        <v>2021</v>
      </c>
      <c r="E168" s="254">
        <v>2022</v>
      </c>
      <c r="F168" s="254">
        <v>2023</v>
      </c>
      <c r="G168" s="255" t="s">
        <v>10</v>
      </c>
      <c r="H168" s="254">
        <v>2019</v>
      </c>
      <c r="I168" s="254">
        <v>2020</v>
      </c>
      <c r="J168" s="254">
        <v>2021</v>
      </c>
      <c r="K168" s="254">
        <v>2022</v>
      </c>
      <c r="L168" s="254">
        <v>2023</v>
      </c>
      <c r="M168" s="255" t="s">
        <v>10</v>
      </c>
      <c r="N168" s="254">
        <v>2019</v>
      </c>
      <c r="O168" s="254">
        <v>2020</v>
      </c>
      <c r="P168" s="254">
        <v>2021</v>
      </c>
      <c r="Q168" s="254">
        <v>2022</v>
      </c>
      <c r="R168" s="254">
        <v>2023</v>
      </c>
      <c r="S168" s="255" t="s">
        <v>10</v>
      </c>
      <c r="T168" s="254">
        <v>2019</v>
      </c>
      <c r="U168" s="254">
        <v>2020</v>
      </c>
      <c r="V168" s="254">
        <v>2021</v>
      </c>
      <c r="W168" s="254">
        <v>2022</v>
      </c>
      <c r="X168" s="254">
        <v>2023</v>
      </c>
      <c r="Y168" s="255" t="s">
        <v>10</v>
      </c>
      <c r="Z168" s="254">
        <v>2019</v>
      </c>
      <c r="AA168" s="254">
        <v>2020</v>
      </c>
      <c r="AB168" s="254">
        <v>2021</v>
      </c>
      <c r="AC168" s="254">
        <v>2022</v>
      </c>
      <c r="AD168" s="254">
        <v>2023</v>
      </c>
      <c r="AE168" s="254" t="s">
        <v>10</v>
      </c>
    </row>
    <row r="169" spans="1:49" ht="13.5" x14ac:dyDescent="0.25">
      <c r="A169" s="256" t="s">
        <v>20</v>
      </c>
      <c r="B169" s="199">
        <v>5036</v>
      </c>
      <c r="C169" s="199">
        <v>4767</v>
      </c>
      <c r="D169" s="199">
        <v>4812</v>
      </c>
      <c r="E169" s="199">
        <v>4697</v>
      </c>
      <c r="F169" s="199">
        <v>4744</v>
      </c>
      <c r="G169" s="170">
        <f>(F169-E169)/ABS(E169)</f>
        <v>1.0006387055567384E-2</v>
      </c>
      <c r="H169" s="257">
        <v>6904.1772066400008</v>
      </c>
      <c r="I169" s="199">
        <v>9673.3556067959998</v>
      </c>
      <c r="J169" s="199">
        <v>10463.994734759999</v>
      </c>
      <c r="K169" s="199">
        <v>12839.597787144501</v>
      </c>
      <c r="L169" s="199">
        <v>15333.97264924</v>
      </c>
      <c r="M169" s="170">
        <f>(L169-K169)/ABS(K169)</f>
        <v>0.19427204056134556</v>
      </c>
      <c r="N169" s="257">
        <v>68563.183754051701</v>
      </c>
      <c r="O169" s="199">
        <v>56470.189502623296</v>
      </c>
      <c r="P169" s="199">
        <v>53960.720894400001</v>
      </c>
      <c r="Q169" s="199">
        <v>52722.080353968398</v>
      </c>
      <c r="R169" s="199">
        <v>49822.722207649997</v>
      </c>
      <c r="S169" s="170">
        <f>(R169-Q169)/ABS(Q169)</f>
        <v>-5.4993242429974915E-2</v>
      </c>
      <c r="T169" s="257">
        <v>1386.2045963800001</v>
      </c>
      <c r="U169" s="199">
        <v>1099.4539185279998</v>
      </c>
      <c r="V169" s="199">
        <v>1080.0033640000001</v>
      </c>
      <c r="W169" s="199">
        <v>1029.5212746739999</v>
      </c>
      <c r="X169" s="199">
        <v>628.37620680000009</v>
      </c>
      <c r="Y169" s="258">
        <f>(X169-W169)/ABS(W169)</f>
        <v>-0.38964232963619255</v>
      </c>
      <c r="Z169" s="259">
        <v>103534.14052500001</v>
      </c>
      <c r="AA169" s="260">
        <v>89252.754267484197</v>
      </c>
      <c r="AB169" s="261">
        <v>89040.390270229691</v>
      </c>
      <c r="AC169" s="260">
        <v>93778.063193538095</v>
      </c>
      <c r="AD169" s="261">
        <v>91803.347420000006</v>
      </c>
      <c r="AE169" s="262">
        <f>(AD169-AC169)/ABS(AC169)</f>
        <v>-2.1057331600703822E-2</v>
      </c>
    </row>
    <row r="170" spans="1:49" ht="13.5" x14ac:dyDescent="0.25">
      <c r="A170" s="188"/>
      <c r="B170" s="189"/>
      <c r="C170" s="189"/>
      <c r="D170" s="189"/>
      <c r="E170" s="189"/>
      <c r="F170" s="189"/>
      <c r="G170" s="189"/>
      <c r="H170" s="263"/>
      <c r="I170" s="188"/>
      <c r="J170" s="188"/>
      <c r="K170" s="188"/>
      <c r="L170" s="188"/>
      <c r="M170" s="188"/>
      <c r="N170" s="263"/>
      <c r="O170" s="188"/>
      <c r="P170" s="188"/>
      <c r="Q170" s="188"/>
      <c r="R170" s="188"/>
      <c r="S170" s="188"/>
      <c r="T170" s="263"/>
      <c r="U170" s="188"/>
      <c r="V170" s="188"/>
      <c r="W170" s="188"/>
      <c r="X170" s="188"/>
      <c r="Y170" s="188"/>
      <c r="Z170" s="167"/>
      <c r="AA170" s="167"/>
      <c r="AB170" s="188"/>
      <c r="AC170" s="167"/>
      <c r="AD170" s="188"/>
      <c r="AE170" s="167"/>
    </row>
    <row r="171" spans="1:49" ht="15.5" x14ac:dyDescent="0.45">
      <c r="A171" s="216" t="s">
        <v>75</v>
      </c>
      <c r="B171" s="189"/>
      <c r="C171" s="189"/>
      <c r="D171" s="189"/>
      <c r="E171" s="189"/>
      <c r="F171" s="189"/>
      <c r="G171" s="189"/>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row>
    <row r="172" spans="1:49" ht="13.5" x14ac:dyDescent="0.35">
      <c r="A172" s="172" t="s">
        <v>76</v>
      </c>
      <c r="B172" s="189"/>
      <c r="C172" s="189"/>
      <c r="D172" s="189"/>
      <c r="E172" s="189"/>
      <c r="F172" s="189"/>
      <c r="G172" s="189"/>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row>
    <row r="173" spans="1:49" ht="13.5" x14ac:dyDescent="0.25">
      <c r="A173" s="188"/>
      <c r="B173" s="188"/>
      <c r="C173" s="188"/>
      <c r="D173" s="188"/>
      <c r="E173" s="188"/>
      <c r="F173" s="203"/>
      <c r="G173" s="203"/>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row>
    <row r="174" spans="1:49" ht="19" x14ac:dyDescent="0.45">
      <c r="A174" s="179" t="s">
        <v>77</v>
      </c>
      <c r="B174" s="140"/>
      <c r="C174" s="140"/>
      <c r="D174" s="140"/>
      <c r="E174" s="140"/>
      <c r="F174" s="140"/>
      <c r="G174" s="140"/>
      <c r="H174" s="140"/>
      <c r="I174" s="140"/>
      <c r="J174" s="140"/>
      <c r="K174" s="188"/>
      <c r="L174" s="188"/>
      <c r="M174" s="188"/>
      <c r="N174" s="188"/>
      <c r="O174" s="188"/>
      <c r="P174" s="188"/>
      <c r="Q174" s="188"/>
      <c r="R174" s="188"/>
      <c r="S174" s="188"/>
      <c r="T174" s="188"/>
      <c r="U174" s="188"/>
      <c r="V174" s="188"/>
      <c r="W174" s="188"/>
      <c r="X174" s="188"/>
      <c r="Y174" s="188"/>
      <c r="Z174" s="188"/>
      <c r="AA174" s="188"/>
      <c r="AB174" s="188"/>
      <c r="AC174" s="188"/>
      <c r="AD174" s="188"/>
      <c r="AE174" s="188"/>
    </row>
    <row r="175" spans="1:49" ht="15.5" x14ac:dyDescent="0.25">
      <c r="A175" s="249" t="s">
        <v>78</v>
      </c>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c r="AH175" s="266"/>
      <c r="AI175" s="266"/>
      <c r="AJ175" s="266"/>
      <c r="AK175" s="266"/>
      <c r="AL175" s="266"/>
      <c r="AM175" s="266"/>
      <c r="AN175" s="266"/>
      <c r="AO175" s="266"/>
      <c r="AP175" s="266"/>
      <c r="AQ175" s="266"/>
      <c r="AR175" s="266"/>
      <c r="AS175" s="266"/>
      <c r="AT175" s="266"/>
      <c r="AU175" s="266"/>
      <c r="AV175" s="266"/>
      <c r="AW175" s="266"/>
    </row>
    <row r="176" spans="1:49" ht="13.5" x14ac:dyDescent="0.35">
      <c r="A176" s="267"/>
      <c r="B176" s="406" t="s">
        <v>79</v>
      </c>
      <c r="C176" s="406"/>
      <c r="D176" s="406"/>
      <c r="E176" s="406"/>
      <c r="F176" s="406"/>
      <c r="G176" s="406"/>
      <c r="H176" s="406"/>
      <c r="I176" s="406"/>
      <c r="J176" s="406"/>
      <c r="K176" s="406"/>
      <c r="L176" s="406"/>
      <c r="M176" s="406"/>
      <c r="N176" s="406"/>
      <c r="O176" s="406"/>
      <c r="P176" s="406"/>
      <c r="Q176" s="406"/>
      <c r="R176" s="406"/>
      <c r="S176" s="406"/>
      <c r="T176" s="406" t="s">
        <v>80</v>
      </c>
      <c r="U176" s="406"/>
      <c r="V176" s="406"/>
      <c r="W176" s="406"/>
      <c r="X176" s="406"/>
      <c r="Y176" s="406"/>
      <c r="Z176" s="406"/>
      <c r="AA176" s="406"/>
      <c r="AB176" s="406"/>
      <c r="AC176" s="406"/>
      <c r="AD176" s="406"/>
      <c r="AE176" s="406"/>
      <c r="AF176" s="406"/>
      <c r="AG176" s="406"/>
      <c r="AH176" s="406"/>
      <c r="AI176" s="406"/>
      <c r="AJ176" s="406"/>
      <c r="AK176" s="406"/>
      <c r="AL176" s="172"/>
      <c r="AM176" s="172"/>
      <c r="AN176" s="172"/>
      <c r="AO176" s="172"/>
      <c r="AP176" s="172"/>
      <c r="AQ176" s="268"/>
      <c r="AR176" s="173"/>
      <c r="AS176" s="173"/>
      <c r="AT176" s="173"/>
      <c r="AU176" s="173"/>
      <c r="AV176" s="173"/>
      <c r="AW176" s="173"/>
    </row>
    <row r="177" spans="1:51" ht="13.5" x14ac:dyDescent="0.35">
      <c r="A177" s="269"/>
      <c r="B177" s="409" t="s">
        <v>81</v>
      </c>
      <c r="C177" s="409"/>
      <c r="D177" s="409"/>
      <c r="E177" s="409"/>
      <c r="F177" s="409"/>
      <c r="G177" s="409"/>
      <c r="H177" s="410" t="s">
        <v>82</v>
      </c>
      <c r="I177" s="410"/>
      <c r="J177" s="410"/>
      <c r="K177" s="410"/>
      <c r="L177" s="410"/>
      <c r="M177" s="410"/>
      <c r="N177" s="410" t="s">
        <v>83</v>
      </c>
      <c r="O177" s="410"/>
      <c r="P177" s="410"/>
      <c r="Q177" s="410"/>
      <c r="R177" s="410"/>
      <c r="S177" s="410"/>
      <c r="T177" s="410" t="s">
        <v>84</v>
      </c>
      <c r="U177" s="410"/>
      <c r="V177" s="410"/>
      <c r="W177" s="410"/>
      <c r="X177" s="410"/>
      <c r="Y177" s="410"/>
      <c r="Z177" s="410" t="s">
        <v>85</v>
      </c>
      <c r="AA177" s="410"/>
      <c r="AB177" s="410"/>
      <c r="AC177" s="410"/>
      <c r="AD177" s="410"/>
      <c r="AE177" s="410"/>
      <c r="AF177" s="409" t="s">
        <v>86</v>
      </c>
      <c r="AG177" s="409"/>
      <c r="AH177" s="409"/>
      <c r="AI177" s="409"/>
      <c r="AJ177" s="409"/>
      <c r="AK177" s="409"/>
      <c r="AL177" s="411" t="s">
        <v>87</v>
      </c>
      <c r="AM177" s="411"/>
      <c r="AN177" s="411"/>
      <c r="AO177" s="411"/>
      <c r="AP177" s="411"/>
      <c r="AQ177" s="411"/>
      <c r="AR177" s="407" t="s">
        <v>88</v>
      </c>
      <c r="AS177" s="407"/>
      <c r="AT177" s="407"/>
      <c r="AU177" s="407"/>
      <c r="AV177" s="407"/>
      <c r="AW177" s="407"/>
    </row>
    <row r="178" spans="1:51" ht="40.5" x14ac:dyDescent="0.35">
      <c r="A178" s="174"/>
      <c r="B178" s="221">
        <v>2019</v>
      </c>
      <c r="C178" s="150">
        <v>2020</v>
      </c>
      <c r="D178" s="150">
        <v>2021</v>
      </c>
      <c r="E178" s="150">
        <v>2022</v>
      </c>
      <c r="F178" s="150">
        <v>2023</v>
      </c>
      <c r="G178" s="151" t="s">
        <v>10</v>
      </c>
      <c r="H178" s="149">
        <v>2019</v>
      </c>
      <c r="I178" s="150">
        <v>2020</v>
      </c>
      <c r="J178" s="150">
        <v>2021</v>
      </c>
      <c r="K178" s="150">
        <v>2022</v>
      </c>
      <c r="L178" s="221">
        <v>2023</v>
      </c>
      <c r="M178" s="270" t="s">
        <v>10</v>
      </c>
      <c r="N178" s="271">
        <v>2019</v>
      </c>
      <c r="O178" s="221">
        <v>2020</v>
      </c>
      <c r="P178" s="150">
        <v>2021</v>
      </c>
      <c r="Q178" s="221">
        <v>2022</v>
      </c>
      <c r="R178" s="221">
        <v>2023</v>
      </c>
      <c r="S178" s="151" t="s">
        <v>10</v>
      </c>
      <c r="T178" s="271">
        <v>2019</v>
      </c>
      <c r="U178" s="221">
        <v>2020</v>
      </c>
      <c r="V178" s="221">
        <v>2021</v>
      </c>
      <c r="W178" s="150">
        <v>2022</v>
      </c>
      <c r="X178" s="150">
        <v>2023</v>
      </c>
      <c r="Y178" s="151" t="s">
        <v>10</v>
      </c>
      <c r="Z178" s="149">
        <v>2019</v>
      </c>
      <c r="AA178" s="150">
        <v>2020</v>
      </c>
      <c r="AB178" s="150">
        <v>2021</v>
      </c>
      <c r="AC178" s="150">
        <v>2022</v>
      </c>
      <c r="AD178" s="150">
        <v>2023</v>
      </c>
      <c r="AE178" s="151" t="s">
        <v>10</v>
      </c>
      <c r="AF178" s="150">
        <v>2019</v>
      </c>
      <c r="AG178" s="150">
        <v>2020</v>
      </c>
      <c r="AH178" s="150">
        <v>2021</v>
      </c>
      <c r="AI178" s="150">
        <v>2022</v>
      </c>
      <c r="AJ178" s="150">
        <v>2023</v>
      </c>
      <c r="AK178" s="151" t="s">
        <v>10</v>
      </c>
      <c r="AL178" s="150">
        <v>2019</v>
      </c>
      <c r="AM178" s="150">
        <v>2020</v>
      </c>
      <c r="AN178" s="150">
        <v>2021</v>
      </c>
      <c r="AO178" s="150">
        <v>2022</v>
      </c>
      <c r="AP178" s="150">
        <v>2023</v>
      </c>
      <c r="AQ178" s="151" t="s">
        <v>10</v>
      </c>
      <c r="AR178" s="150">
        <v>2019</v>
      </c>
      <c r="AS178" s="150">
        <v>2020</v>
      </c>
      <c r="AT178" s="150">
        <v>2021</v>
      </c>
      <c r="AU178" s="150">
        <v>2022</v>
      </c>
      <c r="AV178" s="150">
        <v>2023</v>
      </c>
      <c r="AW178" s="150" t="s">
        <v>10</v>
      </c>
      <c r="AY178" s="326"/>
    </row>
    <row r="179" spans="1:51" ht="13.5" x14ac:dyDescent="0.25">
      <c r="A179" s="272" t="s">
        <v>20</v>
      </c>
      <c r="B179" s="213">
        <v>1100.768</v>
      </c>
      <c r="C179" s="209">
        <v>814.88812654330002</v>
      </c>
      <c r="D179" s="209">
        <v>1019.3851912819</v>
      </c>
      <c r="E179" s="209">
        <v>935.91601427210003</v>
      </c>
      <c r="F179" s="209">
        <v>869.40199099999995</v>
      </c>
      <c r="G179" s="273">
        <f>(F179-E179)/ABS(E179)</f>
        <v>-7.1068367522090906E-2</v>
      </c>
      <c r="H179" s="135">
        <v>637.53399999999999</v>
      </c>
      <c r="I179" s="274">
        <v>981.6132978439</v>
      </c>
      <c r="J179" s="274">
        <v>908.78105528809999</v>
      </c>
      <c r="K179" s="274">
        <v>428.9080552881</v>
      </c>
      <c r="L179" s="275">
        <v>350.79</v>
      </c>
      <c r="M179" s="258">
        <f>(L179-K179)/ABS(K179)</f>
        <v>-0.18213240419471169</v>
      </c>
      <c r="N179" s="276">
        <v>379.702</v>
      </c>
      <c r="O179" s="275">
        <v>249.7531267546</v>
      </c>
      <c r="P179" s="274">
        <v>578.85506245200008</v>
      </c>
      <c r="Q179" s="275">
        <v>656.34627245199999</v>
      </c>
      <c r="R179" s="261">
        <v>1964.4679999999998</v>
      </c>
      <c r="S179" s="325">
        <f>(R179-Q179)/ABS(Q179)</f>
        <v>1.9930359666111543</v>
      </c>
      <c r="T179" s="276">
        <v>605.81500000000005</v>
      </c>
      <c r="U179" s="275">
        <v>509.32</v>
      </c>
      <c r="V179" s="275">
        <v>575.899</v>
      </c>
      <c r="W179" s="275">
        <v>414.17586</v>
      </c>
      <c r="X179" s="275">
        <v>452.726</v>
      </c>
      <c r="Y179" s="277">
        <f>(X179-W179)/ABS(W179)</f>
        <v>9.3076742811616306E-2</v>
      </c>
      <c r="Z179" s="276">
        <v>542.83100000000002</v>
      </c>
      <c r="AA179" s="275">
        <v>508.55399999999997</v>
      </c>
      <c r="AB179" s="275">
        <v>459.351</v>
      </c>
      <c r="AC179" s="275">
        <v>207.57900000000001</v>
      </c>
      <c r="AD179" s="275">
        <v>352.72399999999999</v>
      </c>
      <c r="AE179" s="258">
        <f>(AD179-AC179)/ABS(AC179)</f>
        <v>0.69922776388748364</v>
      </c>
      <c r="AF179" s="275">
        <v>507.03705200000002</v>
      </c>
      <c r="AG179" s="275">
        <v>384.227439</v>
      </c>
      <c r="AH179" s="275">
        <v>414.92779999999999</v>
      </c>
      <c r="AI179" s="275">
        <v>521.41489999999999</v>
      </c>
      <c r="AJ179" s="275">
        <v>502.06970000000001</v>
      </c>
      <c r="AK179" s="258">
        <f>(AJ179-AI179)/ABS(AI179)</f>
        <v>-3.7101356328712469E-2</v>
      </c>
      <c r="AL179" s="257">
        <v>1861.2380000000001</v>
      </c>
      <c r="AM179" s="213">
        <v>1182.3000408195001</v>
      </c>
      <c r="AN179" s="213">
        <v>1572.4332912819</v>
      </c>
      <c r="AO179" s="213">
        <v>1661.8669612818999</v>
      </c>
      <c r="AP179" s="213">
        <v>1672.1065617945001</v>
      </c>
      <c r="AQ179" s="277">
        <f>(AP179-AO179)/ABS(AO179)</f>
        <v>6.1615043509269593E-3</v>
      </c>
      <c r="AR179" s="257">
        <f>SUM(B179+H179+N179+T179+Z179+AF179+AL179)</f>
        <v>5634.9250520000005</v>
      </c>
      <c r="AS179" s="213">
        <f>SUM(C179+I179+O179+U179+AA179+AG179+AM179)</f>
        <v>4630.6560309613005</v>
      </c>
      <c r="AT179" s="213">
        <f>SUM(D179+J179+P179+V179+AB179+AH179+AN179)</f>
        <v>5529.6324003039008</v>
      </c>
      <c r="AU179" s="213">
        <f>SUM(E179+K179+Q179+W179+AC179+AI179+AO179)</f>
        <v>4826.2070632940995</v>
      </c>
      <c r="AV179" s="213">
        <f>SUM(F179+L179+R179+X179+AD179+AJ179+AP179)</f>
        <v>6164.2862527944999</v>
      </c>
      <c r="AW179" s="277">
        <f>(AV179-AU179)/ABS(AU179)</f>
        <v>0.27725275189231152</v>
      </c>
    </row>
    <row r="180" spans="1:51" ht="13.5" x14ac:dyDescent="0.35">
      <c r="A180" s="188"/>
      <c r="B180" s="188"/>
      <c r="C180" s="188"/>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72"/>
      <c r="AG180" s="172"/>
      <c r="AH180" s="172"/>
      <c r="AI180" s="172"/>
      <c r="AJ180" s="172"/>
      <c r="AK180" s="172"/>
      <c r="AL180" s="172"/>
      <c r="AM180" s="172"/>
      <c r="AN180" s="172"/>
      <c r="AO180" s="172"/>
      <c r="AP180" s="172"/>
      <c r="AQ180" s="172"/>
      <c r="AR180" s="172"/>
      <c r="AS180" s="172"/>
      <c r="AT180" s="172"/>
      <c r="AU180" s="172"/>
      <c r="AV180" s="172"/>
      <c r="AW180" s="172"/>
    </row>
    <row r="181" spans="1:51" ht="13.5" x14ac:dyDescent="0.35">
      <c r="A181" s="264" t="s">
        <v>89</v>
      </c>
      <c r="B181" s="188"/>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72"/>
      <c r="AG181" s="172"/>
      <c r="AH181" s="172"/>
      <c r="AI181" s="172"/>
      <c r="AJ181" s="172"/>
      <c r="AK181" s="172"/>
      <c r="AL181" s="172"/>
      <c r="AM181" s="172"/>
      <c r="AN181" s="172"/>
      <c r="AO181" s="172"/>
      <c r="AP181" s="172"/>
      <c r="AQ181" s="172"/>
      <c r="AR181" s="172"/>
      <c r="AS181" s="172"/>
      <c r="AT181" s="172"/>
      <c r="AU181" s="172"/>
      <c r="AV181" s="172"/>
      <c r="AW181" s="172"/>
    </row>
    <row r="182" spans="1:51" ht="13.5" x14ac:dyDescent="0.35">
      <c r="A182" s="264" t="s">
        <v>90</v>
      </c>
      <c r="B182" s="188"/>
      <c r="C182" s="188"/>
      <c r="D182" s="188"/>
      <c r="E182" s="188"/>
      <c r="F182" s="188"/>
      <c r="G182" s="188"/>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72"/>
      <c r="AG182" s="172"/>
      <c r="AH182" s="172"/>
      <c r="AI182" s="172"/>
      <c r="AJ182" s="172"/>
      <c r="AK182" s="172"/>
      <c r="AL182" s="172"/>
      <c r="AM182" s="172"/>
      <c r="AN182" s="172"/>
      <c r="AO182" s="172"/>
      <c r="AP182" s="172"/>
      <c r="AQ182" s="172"/>
      <c r="AR182" s="172"/>
      <c r="AS182" s="172"/>
      <c r="AT182" s="172"/>
      <c r="AU182" s="172"/>
      <c r="AV182" s="172"/>
      <c r="AW182" s="172"/>
    </row>
    <row r="183" spans="1:51" ht="13.5" x14ac:dyDescent="0.35">
      <c r="A183" s="264" t="s">
        <v>91</v>
      </c>
      <c r="B183" s="188"/>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72"/>
      <c r="AG183" s="172"/>
      <c r="AH183" s="172"/>
      <c r="AI183" s="172"/>
      <c r="AJ183" s="172"/>
      <c r="AK183" s="172"/>
      <c r="AL183" s="172"/>
      <c r="AM183" s="172"/>
      <c r="AN183" s="172"/>
      <c r="AO183" s="172"/>
      <c r="AP183" s="172"/>
      <c r="AQ183" s="172"/>
      <c r="AR183" s="172"/>
      <c r="AS183" s="172"/>
      <c r="AT183" s="172"/>
      <c r="AU183" s="172"/>
      <c r="AV183" s="172"/>
      <c r="AW183" s="172"/>
    </row>
    <row r="184" spans="1:51" ht="13.5" x14ac:dyDescent="0.3">
      <c r="A184" s="140"/>
      <c r="B184" s="140"/>
      <c r="C184" s="140"/>
      <c r="D184" s="140"/>
      <c r="E184" s="140"/>
      <c r="F184" s="140"/>
      <c r="G184" s="140"/>
      <c r="H184" s="140"/>
      <c r="I184" s="140"/>
      <c r="J184" s="140"/>
      <c r="K184" s="188"/>
      <c r="L184" s="188"/>
      <c r="M184" s="188"/>
      <c r="N184" s="188"/>
      <c r="O184" s="188"/>
      <c r="P184" s="188"/>
      <c r="Q184" s="188"/>
      <c r="R184" s="188"/>
      <c r="S184" s="188"/>
      <c r="T184" s="188"/>
      <c r="U184" s="188"/>
      <c r="V184" s="188"/>
      <c r="W184" s="188"/>
      <c r="X184" s="188"/>
      <c r="Y184" s="188"/>
      <c r="Z184" s="188"/>
      <c r="AA184" s="188"/>
      <c r="AB184" s="188"/>
      <c r="AC184" s="188"/>
      <c r="AD184" s="188"/>
      <c r="AE184" s="188"/>
    </row>
    <row r="185" spans="1:51" ht="15.5" x14ac:dyDescent="0.25">
      <c r="A185" s="249" t="s">
        <v>92</v>
      </c>
      <c r="B185" s="266"/>
      <c r="C185" s="266"/>
      <c r="D185" s="266"/>
      <c r="E185" s="266"/>
      <c r="F185" s="266"/>
      <c r="G185" s="266"/>
      <c r="H185" s="266"/>
      <c r="I185" s="266"/>
      <c r="J185" s="266"/>
      <c r="K185" s="266"/>
      <c r="L185" s="266"/>
      <c r="M185" s="266"/>
      <c r="N185" s="266"/>
      <c r="O185" s="266"/>
      <c r="P185" s="266"/>
      <c r="Q185" s="266"/>
      <c r="R185" s="266"/>
      <c r="S185" s="266"/>
      <c r="T185" s="278"/>
      <c r="U185" s="278"/>
    </row>
    <row r="186" spans="1:51" ht="13.5" customHeight="1" x14ac:dyDescent="0.35">
      <c r="A186" s="279"/>
      <c r="B186" s="405" t="s">
        <v>93</v>
      </c>
      <c r="C186" s="405"/>
      <c r="D186" s="405"/>
      <c r="E186" s="405"/>
      <c r="F186" s="405"/>
      <c r="G186" s="405"/>
      <c r="H186" s="405" t="s">
        <v>83</v>
      </c>
      <c r="I186" s="405"/>
      <c r="J186" s="405"/>
      <c r="K186" s="405"/>
      <c r="L186" s="405"/>
      <c r="M186" s="405"/>
      <c r="N186" s="388" t="s">
        <v>88</v>
      </c>
      <c r="O186" s="388"/>
      <c r="P186" s="388"/>
      <c r="Q186" s="388"/>
      <c r="R186" s="388"/>
      <c r="S186" s="388"/>
      <c r="T186" s="172"/>
    </row>
    <row r="187" spans="1:51" ht="40.5" x14ac:dyDescent="0.35">
      <c r="A187" s="146"/>
      <c r="B187" s="150">
        <v>2019</v>
      </c>
      <c r="C187" s="150">
        <v>2020</v>
      </c>
      <c r="D187" s="150">
        <v>2021</v>
      </c>
      <c r="E187" s="150">
        <v>2022</v>
      </c>
      <c r="F187" s="150">
        <v>2023</v>
      </c>
      <c r="G187" s="151" t="s">
        <v>10</v>
      </c>
      <c r="H187" s="150">
        <v>2019</v>
      </c>
      <c r="I187" s="150">
        <v>2020</v>
      </c>
      <c r="J187" s="150">
        <v>2021</v>
      </c>
      <c r="K187" s="150">
        <v>2022</v>
      </c>
      <c r="L187" s="150">
        <v>2023</v>
      </c>
      <c r="M187" s="151" t="s">
        <v>10</v>
      </c>
      <c r="N187" s="150">
        <v>2019</v>
      </c>
      <c r="O187" s="150">
        <v>2020</v>
      </c>
      <c r="P187" s="150">
        <v>2021</v>
      </c>
      <c r="Q187" s="150">
        <v>2022</v>
      </c>
      <c r="R187" s="150">
        <v>2023</v>
      </c>
      <c r="S187" s="150" t="s">
        <v>10</v>
      </c>
      <c r="T187" s="172"/>
      <c r="U187" s="408"/>
      <c r="V187" s="408"/>
      <c r="W187" s="408"/>
    </row>
    <row r="188" spans="1:51" ht="13.5" x14ac:dyDescent="0.35">
      <c r="A188" s="152" t="s">
        <v>11</v>
      </c>
      <c r="B188" s="280">
        <v>43.601460000000003</v>
      </c>
      <c r="C188" s="280">
        <v>55.742019999999997</v>
      </c>
      <c r="D188" s="280">
        <v>43.704999999999998</v>
      </c>
      <c r="E188" s="280">
        <v>41.026000000000003</v>
      </c>
      <c r="F188" s="280">
        <v>39.029000000000003</v>
      </c>
      <c r="G188" s="154">
        <f t="shared" ref="G188:G196" si="47">(F188-E188)/ABS(E188)</f>
        <v>-4.8676449081070536E-2</v>
      </c>
      <c r="H188" s="280">
        <v>415.35618999999997</v>
      </c>
      <c r="I188" s="280">
        <v>377.14273132779999</v>
      </c>
      <c r="J188" s="280">
        <v>519.04700000000003</v>
      </c>
      <c r="K188" s="280">
        <v>606.19499999999994</v>
      </c>
      <c r="L188" s="280">
        <v>442.85800000000006</v>
      </c>
      <c r="M188" s="154">
        <f t="shared" ref="M188:M196" si="48">(L188-K188)/ABS(K188)</f>
        <v>-0.26944630028291211</v>
      </c>
      <c r="N188" s="281">
        <f t="shared" ref="N188:R195" si="49">B188+H188</f>
        <v>458.95764999999994</v>
      </c>
      <c r="O188" s="282">
        <f t="shared" si="49"/>
        <v>432.88475132780002</v>
      </c>
      <c r="P188" s="282">
        <f t="shared" si="49"/>
        <v>562.75200000000007</v>
      </c>
      <c r="Q188" s="282">
        <f t="shared" si="49"/>
        <v>647.22099999999989</v>
      </c>
      <c r="R188" s="282">
        <f t="shared" si="49"/>
        <v>481.88700000000006</v>
      </c>
      <c r="S188" s="283">
        <f t="shared" ref="S188:S196" si="50">(R188-Q188)/ABS(Q188)</f>
        <v>-0.25545215621866391</v>
      </c>
      <c r="T188" s="172"/>
    </row>
    <row r="189" spans="1:51" ht="13.5" x14ac:dyDescent="0.35">
      <c r="A189" s="157" t="s">
        <v>12</v>
      </c>
      <c r="B189" s="284">
        <v>91.027972000000005</v>
      </c>
      <c r="C189" s="284">
        <v>89.510999999999996</v>
      </c>
      <c r="D189" s="284">
        <v>89.202271999999994</v>
      </c>
      <c r="E189" s="284">
        <v>82.355000000000004</v>
      </c>
      <c r="F189" s="284">
        <v>50.88823</v>
      </c>
      <c r="G189" s="159">
        <f t="shared" si="47"/>
        <v>-0.38208694068362581</v>
      </c>
      <c r="H189" s="284">
        <v>109.183339</v>
      </c>
      <c r="I189" s="284">
        <v>79.15925</v>
      </c>
      <c r="J189" s="284">
        <v>61.781999999999996</v>
      </c>
      <c r="K189" s="284">
        <v>7.09</v>
      </c>
      <c r="L189" s="284">
        <v>86.202809999999999</v>
      </c>
      <c r="M189" s="285">
        <f t="shared" si="48"/>
        <v>11.158365303244006</v>
      </c>
      <c r="N189" s="286">
        <f t="shared" si="49"/>
        <v>200.21131100000002</v>
      </c>
      <c r="O189" s="287">
        <f t="shared" si="49"/>
        <v>168.67025000000001</v>
      </c>
      <c r="P189" s="287">
        <f t="shared" si="49"/>
        <v>150.98427199999998</v>
      </c>
      <c r="Q189" s="287">
        <f t="shared" si="49"/>
        <v>89.445000000000007</v>
      </c>
      <c r="R189" s="287">
        <f t="shared" si="49"/>
        <v>137.09103999999999</v>
      </c>
      <c r="S189" s="288">
        <f t="shared" si="50"/>
        <v>0.53268533735815282</v>
      </c>
      <c r="T189" s="172"/>
    </row>
    <row r="190" spans="1:51" ht="13.5" x14ac:dyDescent="0.35">
      <c r="A190" s="157" t="s">
        <v>13</v>
      </c>
      <c r="B190" s="284">
        <v>10.9</v>
      </c>
      <c r="C190" s="284">
        <v>11.914999999999999</v>
      </c>
      <c r="D190" s="284">
        <v>15.907</v>
      </c>
      <c r="E190" s="284">
        <v>11.468</v>
      </c>
      <c r="F190" s="284">
        <v>10.923999999999999</v>
      </c>
      <c r="G190" s="236">
        <f t="shared" si="47"/>
        <v>-4.7436344611091773E-2</v>
      </c>
      <c r="H190" s="284">
        <v>184.91800000000001</v>
      </c>
      <c r="I190" s="284">
        <v>150.9</v>
      </c>
      <c r="J190" s="284">
        <v>151.13499999999999</v>
      </c>
      <c r="K190" s="284">
        <v>142.90562</v>
      </c>
      <c r="L190" s="284">
        <v>159.90138000000002</v>
      </c>
      <c r="M190" s="159">
        <f t="shared" si="48"/>
        <v>0.11892996230659102</v>
      </c>
      <c r="N190" s="286">
        <f t="shared" si="49"/>
        <v>195.81800000000001</v>
      </c>
      <c r="O190" s="287">
        <f t="shared" si="49"/>
        <v>162.815</v>
      </c>
      <c r="P190" s="287">
        <f t="shared" si="49"/>
        <v>167.042</v>
      </c>
      <c r="Q190" s="287">
        <f t="shared" si="49"/>
        <v>154.37361999999999</v>
      </c>
      <c r="R190" s="287">
        <f t="shared" si="49"/>
        <v>170.82538000000002</v>
      </c>
      <c r="S190" s="288">
        <f t="shared" si="50"/>
        <v>0.10657105793075292</v>
      </c>
      <c r="T190" s="172"/>
    </row>
    <row r="191" spans="1:51" ht="13.5" x14ac:dyDescent="0.35">
      <c r="A191" s="157" t="s">
        <v>14</v>
      </c>
      <c r="B191" s="284">
        <v>42.265000000000001</v>
      </c>
      <c r="C191" s="284">
        <v>30.995000000000001</v>
      </c>
      <c r="D191" s="284">
        <v>24.605530000000002</v>
      </c>
      <c r="E191" s="284">
        <v>26.45</v>
      </c>
      <c r="F191" s="284">
        <v>30.48</v>
      </c>
      <c r="G191" s="159">
        <f t="shared" si="47"/>
        <v>0.1523629489603025</v>
      </c>
      <c r="H191" s="284">
        <v>32.266115380199999</v>
      </c>
      <c r="I191" s="284">
        <v>40.614775000000002</v>
      </c>
      <c r="J191" s="284">
        <v>31.767074000000001</v>
      </c>
      <c r="K191" s="284">
        <v>18.478000000000002</v>
      </c>
      <c r="L191" s="284">
        <v>46.289381999999996</v>
      </c>
      <c r="M191" s="159">
        <f t="shared" si="48"/>
        <v>1.5051078038748777</v>
      </c>
      <c r="N191" s="286">
        <f t="shared" si="49"/>
        <v>74.531115380199992</v>
      </c>
      <c r="O191" s="287">
        <f t="shared" si="49"/>
        <v>71.609774999999999</v>
      </c>
      <c r="P191" s="287">
        <f t="shared" si="49"/>
        <v>56.372604000000003</v>
      </c>
      <c r="Q191" s="287">
        <f t="shared" si="49"/>
        <v>44.927999999999997</v>
      </c>
      <c r="R191" s="287">
        <f t="shared" si="49"/>
        <v>76.769381999999993</v>
      </c>
      <c r="S191" s="288">
        <f t="shared" si="50"/>
        <v>0.70872021901709392</v>
      </c>
      <c r="T191" s="172"/>
    </row>
    <row r="192" spans="1:51" ht="13.5" x14ac:dyDescent="0.35">
      <c r="A192" s="157" t="s">
        <v>15</v>
      </c>
      <c r="B192" s="284">
        <v>4.016</v>
      </c>
      <c r="C192" s="284">
        <v>2.577</v>
      </c>
      <c r="D192" s="284">
        <v>3.129</v>
      </c>
      <c r="E192" s="284">
        <v>3.052</v>
      </c>
      <c r="F192" s="284">
        <v>2.3490000000000002</v>
      </c>
      <c r="G192" s="159">
        <f t="shared" si="47"/>
        <v>-0.23034076015727387</v>
      </c>
      <c r="H192" s="284">
        <v>60.16</v>
      </c>
      <c r="I192" s="284">
        <v>52.635999999999996</v>
      </c>
      <c r="J192" s="284">
        <v>39.9</v>
      </c>
      <c r="K192" s="284">
        <v>49.885999999999996</v>
      </c>
      <c r="L192" s="284">
        <v>53.848999999999997</v>
      </c>
      <c r="M192" s="159">
        <f t="shared" si="48"/>
        <v>7.9441125766748208E-2</v>
      </c>
      <c r="N192" s="286">
        <f t="shared" si="49"/>
        <v>64.176000000000002</v>
      </c>
      <c r="O192" s="287">
        <f t="shared" si="49"/>
        <v>55.212999999999994</v>
      </c>
      <c r="P192" s="287">
        <f t="shared" si="49"/>
        <v>43.028999999999996</v>
      </c>
      <c r="Q192" s="287">
        <f t="shared" si="49"/>
        <v>52.937999999999995</v>
      </c>
      <c r="R192" s="287">
        <f t="shared" si="49"/>
        <v>56.197999999999993</v>
      </c>
      <c r="S192" s="288">
        <f t="shared" si="50"/>
        <v>6.1581472666137713E-2</v>
      </c>
      <c r="T192" s="172"/>
    </row>
    <row r="193" spans="1:20" ht="13.5" x14ac:dyDescent="0.35">
      <c r="A193" s="157" t="s">
        <v>16</v>
      </c>
      <c r="B193" s="284">
        <v>19.713000000000001</v>
      </c>
      <c r="C193" s="284">
        <v>17.594999999999999</v>
      </c>
      <c r="D193" s="284">
        <v>14.9</v>
      </c>
      <c r="E193" s="284">
        <v>33.494999999999997</v>
      </c>
      <c r="F193" s="284">
        <v>15.51857</v>
      </c>
      <c r="G193" s="159">
        <f t="shared" si="47"/>
        <v>-0.5366899537244364</v>
      </c>
      <c r="H193" s="284">
        <v>160.28899999999999</v>
      </c>
      <c r="I193" s="284">
        <v>159.34100000000001</v>
      </c>
      <c r="J193" s="284">
        <v>164.93099999999998</v>
      </c>
      <c r="K193" s="284">
        <v>121.845184375</v>
      </c>
      <c r="L193" s="284">
        <v>110.44999999999999</v>
      </c>
      <c r="M193" s="159">
        <f t="shared" si="48"/>
        <v>-9.3521827993869072E-2</v>
      </c>
      <c r="N193" s="286">
        <f t="shared" si="49"/>
        <v>180.00199999999998</v>
      </c>
      <c r="O193" s="287">
        <f t="shared" si="49"/>
        <v>176.93600000000001</v>
      </c>
      <c r="P193" s="287">
        <f t="shared" si="49"/>
        <v>179.83099999999999</v>
      </c>
      <c r="Q193" s="287">
        <f t="shared" si="49"/>
        <v>155.34018437500001</v>
      </c>
      <c r="R193" s="287">
        <f t="shared" si="49"/>
        <v>125.96856999999999</v>
      </c>
      <c r="S193" s="288">
        <f t="shared" si="50"/>
        <v>-0.18907930676904103</v>
      </c>
      <c r="T193" s="172"/>
    </row>
    <row r="194" spans="1:20" ht="13.5" x14ac:dyDescent="0.35">
      <c r="A194" s="157" t="s">
        <v>17</v>
      </c>
      <c r="B194" s="284">
        <v>34.012999999999998</v>
      </c>
      <c r="C194" s="284">
        <v>32.421999999999997</v>
      </c>
      <c r="D194" s="284">
        <v>35.770809999999997</v>
      </c>
      <c r="E194" s="284">
        <v>28.710999999999999</v>
      </c>
      <c r="F194" s="284">
        <v>19.742000000000001</v>
      </c>
      <c r="G194" s="159">
        <f t="shared" si="47"/>
        <v>-0.31238897983351321</v>
      </c>
      <c r="H194" s="284">
        <v>65.852999999999994</v>
      </c>
      <c r="I194" s="284">
        <v>53.087000000000003</v>
      </c>
      <c r="J194" s="284">
        <v>38.948</v>
      </c>
      <c r="K194" s="284">
        <v>36.435000000000002</v>
      </c>
      <c r="L194" s="284">
        <v>29.402999999999999</v>
      </c>
      <c r="M194" s="159">
        <f t="shared" si="48"/>
        <v>-0.19300123507616312</v>
      </c>
      <c r="N194" s="286">
        <f t="shared" si="49"/>
        <v>99.865999999999985</v>
      </c>
      <c r="O194" s="287">
        <f t="shared" si="49"/>
        <v>85.509</v>
      </c>
      <c r="P194" s="287">
        <f t="shared" si="49"/>
        <v>74.718809999999991</v>
      </c>
      <c r="Q194" s="287">
        <f t="shared" si="49"/>
        <v>65.146000000000001</v>
      </c>
      <c r="R194" s="287">
        <f t="shared" si="49"/>
        <v>49.144999999999996</v>
      </c>
      <c r="S194" s="288">
        <f t="shared" si="50"/>
        <v>-0.24561753599607045</v>
      </c>
      <c r="T194" s="172"/>
    </row>
    <row r="195" spans="1:20" ht="13.5" x14ac:dyDescent="0.35">
      <c r="A195" s="162" t="s">
        <v>64</v>
      </c>
      <c r="B195" s="289">
        <v>5.7000000000000002E-2</v>
      </c>
      <c r="C195" s="289">
        <v>5.7000000000000002E-2</v>
      </c>
      <c r="D195" s="289">
        <v>6.4999999999999997E-3</v>
      </c>
      <c r="E195" s="289">
        <v>7.0000000000000001E-3</v>
      </c>
      <c r="F195" s="289">
        <v>7.1040000000000001</v>
      </c>
      <c r="G195" s="285">
        <f>(F195-E195)/ABS(E195)</f>
        <v>1013.8571428571429</v>
      </c>
      <c r="H195" s="289">
        <v>2.325E-2</v>
      </c>
      <c r="I195" s="289">
        <v>2.0499999999999997E-2</v>
      </c>
      <c r="J195" s="289">
        <v>6.0000000000000001E-3</v>
      </c>
      <c r="K195" s="289">
        <v>6.0000000000000001E-3</v>
      </c>
      <c r="L195" s="289">
        <v>6.08</v>
      </c>
      <c r="M195" s="285">
        <f t="shared" si="48"/>
        <v>1012.3333333333333</v>
      </c>
      <c r="N195" s="290">
        <f t="shared" si="49"/>
        <v>8.0250000000000002E-2</v>
      </c>
      <c r="O195" s="290">
        <f t="shared" si="49"/>
        <v>7.7499999999999999E-2</v>
      </c>
      <c r="P195" s="290">
        <f t="shared" si="49"/>
        <v>1.2500000000000001E-2</v>
      </c>
      <c r="Q195" s="290">
        <f t="shared" si="49"/>
        <v>1.3000000000000001E-2</v>
      </c>
      <c r="R195" s="290">
        <f t="shared" si="49"/>
        <v>13.184000000000001</v>
      </c>
      <c r="S195" s="285">
        <f t="shared" si="50"/>
        <v>1013.1538461538462</v>
      </c>
      <c r="T195" s="172"/>
    </row>
    <row r="196" spans="1:20" ht="13.5" x14ac:dyDescent="0.35">
      <c r="A196" s="291" t="s">
        <v>20</v>
      </c>
      <c r="B196" s="327">
        <f>SUM(B188:B195)</f>
        <v>245.59343200000001</v>
      </c>
      <c r="C196" s="327">
        <f>SUM(C188:C195)</f>
        <v>240.81401999999997</v>
      </c>
      <c r="D196" s="327">
        <f>SUM(D188:D195)</f>
        <v>227.22611199999997</v>
      </c>
      <c r="E196" s="327">
        <f>SUM(E188:E195)</f>
        <v>226.56399999999996</v>
      </c>
      <c r="F196" s="327">
        <f>SUM(F188:F195)</f>
        <v>176.03479999999999</v>
      </c>
      <c r="G196" s="328">
        <f t="shared" si="47"/>
        <v>-0.22302395791034754</v>
      </c>
      <c r="H196" s="329">
        <f>SUM(H188:H195)</f>
        <v>1028.0488943802</v>
      </c>
      <c r="I196" s="329">
        <f>SUM(I188:I195)</f>
        <v>912.90125632779996</v>
      </c>
      <c r="J196" s="329">
        <f>SUM(J188:J195)</f>
        <v>1007.5160739999999</v>
      </c>
      <c r="K196" s="329">
        <f>SUM(K188:K195)</f>
        <v>982.84080437499995</v>
      </c>
      <c r="L196" s="329">
        <f>SUM(L188:L195)</f>
        <v>935.03357200000016</v>
      </c>
      <c r="M196" s="328">
        <f t="shared" si="48"/>
        <v>-4.8641888047577519E-2</v>
      </c>
      <c r="N196" s="329">
        <f>SUM(N188:N195)</f>
        <v>1273.6423263802001</v>
      </c>
      <c r="O196" s="329">
        <f>SUM(O188:O195)</f>
        <v>1153.7152763278002</v>
      </c>
      <c r="P196" s="329">
        <f>SUM(P188:P195)</f>
        <v>1234.7421860000002</v>
      </c>
      <c r="Q196" s="329">
        <f>SUM(Q188:Q195)</f>
        <v>1209.4048043749997</v>
      </c>
      <c r="R196" s="329">
        <f>SUM(R188:R195)</f>
        <v>1111.068372</v>
      </c>
      <c r="S196" s="330">
        <f t="shared" si="50"/>
        <v>-8.1309774873780466E-2</v>
      </c>
      <c r="T196" s="172"/>
    </row>
    <row r="197" spans="1:20" ht="13.5" x14ac:dyDescent="0.35">
      <c r="A197" s="172"/>
      <c r="B197" s="171"/>
      <c r="C197" s="172"/>
      <c r="D197" s="172"/>
      <c r="E197" s="172"/>
      <c r="F197" s="172"/>
      <c r="G197" s="172"/>
      <c r="H197" s="172"/>
      <c r="I197" s="172"/>
      <c r="J197" s="172"/>
      <c r="K197" s="172"/>
      <c r="L197" s="172"/>
      <c r="M197" s="172"/>
      <c r="N197" s="172"/>
      <c r="O197" s="172"/>
      <c r="P197" s="172"/>
      <c r="Q197" s="172"/>
      <c r="R197" s="172"/>
      <c r="S197" s="172"/>
      <c r="T197" s="172"/>
    </row>
    <row r="198" spans="1:20" ht="13.5" x14ac:dyDescent="0.35">
      <c r="A198" s="264" t="s">
        <v>94</v>
      </c>
      <c r="B198" s="172"/>
      <c r="C198" s="172"/>
      <c r="D198" s="172"/>
      <c r="E198" s="172"/>
      <c r="F198" s="172"/>
      <c r="G198" s="172"/>
      <c r="H198" s="172"/>
      <c r="I198" s="172"/>
      <c r="J198" s="172"/>
      <c r="K198" s="172"/>
      <c r="L198" s="172"/>
      <c r="M198" s="172"/>
      <c r="N198" s="172"/>
      <c r="O198" s="172"/>
      <c r="P198" s="172"/>
      <c r="Q198" s="172"/>
      <c r="R198" s="172"/>
      <c r="S198" s="172"/>
      <c r="T198" s="172"/>
    </row>
    <row r="200" spans="1:20" ht="15.5" x14ac:dyDescent="0.25">
      <c r="A200" s="249" t="s">
        <v>95</v>
      </c>
      <c r="B200" s="266"/>
      <c r="C200" s="266"/>
      <c r="D200" s="266"/>
      <c r="E200" s="266"/>
      <c r="F200" s="266"/>
      <c r="G200" s="266"/>
      <c r="H200" s="278"/>
      <c r="I200" s="278"/>
    </row>
    <row r="201" spans="1:20" ht="13.5" customHeight="1" x14ac:dyDescent="0.35">
      <c r="A201" s="292"/>
      <c r="B201" s="396" t="s">
        <v>96</v>
      </c>
      <c r="C201" s="396"/>
      <c r="D201" s="396"/>
      <c r="E201" s="396"/>
      <c r="F201" s="396"/>
      <c r="G201" s="396"/>
      <c r="H201" s="172"/>
      <c r="I201" s="172"/>
    </row>
    <row r="202" spans="1:20" ht="40.5" x14ac:dyDescent="0.35">
      <c r="A202" s="146"/>
      <c r="B202" s="150">
        <v>2019</v>
      </c>
      <c r="C202" s="150">
        <v>2020</v>
      </c>
      <c r="D202" s="150">
        <v>2021</v>
      </c>
      <c r="E202" s="150">
        <v>2022</v>
      </c>
      <c r="F202" s="150">
        <v>2023</v>
      </c>
      <c r="G202" s="150" t="s">
        <v>10</v>
      </c>
      <c r="H202" s="172"/>
      <c r="I202" s="172"/>
    </row>
    <row r="203" spans="1:20" ht="13.5" x14ac:dyDescent="0.35">
      <c r="A203" s="152" t="s">
        <v>11</v>
      </c>
      <c r="B203" s="280">
        <v>13315</v>
      </c>
      <c r="C203" s="280">
        <v>12653</v>
      </c>
      <c r="D203" s="280">
        <v>151295</v>
      </c>
      <c r="E203" s="280">
        <v>139529</v>
      </c>
      <c r="F203" s="280">
        <v>168738</v>
      </c>
      <c r="G203" s="156">
        <f t="shared" ref="G203:G210" si="51">(F203-E203)/ABS(E203)</f>
        <v>0.20933999383640678</v>
      </c>
      <c r="H203" s="172"/>
      <c r="I203" s="172"/>
    </row>
    <row r="204" spans="1:20" ht="13.5" x14ac:dyDescent="0.35">
      <c r="A204" s="157" t="s">
        <v>12</v>
      </c>
      <c r="B204" s="284">
        <v>3905</v>
      </c>
      <c r="C204" s="284">
        <v>3587</v>
      </c>
      <c r="D204" s="284">
        <v>90002</v>
      </c>
      <c r="E204" s="284">
        <v>117653</v>
      </c>
      <c r="F204" s="284">
        <v>168243</v>
      </c>
      <c r="G204" s="160">
        <f t="shared" si="51"/>
        <v>0.42999328533909037</v>
      </c>
      <c r="H204" s="172"/>
      <c r="I204" s="172"/>
    </row>
    <row r="205" spans="1:20" ht="13.5" x14ac:dyDescent="0.35">
      <c r="A205" s="157" t="s">
        <v>13</v>
      </c>
      <c r="B205" s="284">
        <v>0</v>
      </c>
      <c r="C205" s="284">
        <v>0</v>
      </c>
      <c r="D205" s="284">
        <v>76193</v>
      </c>
      <c r="E205" s="284">
        <v>172597</v>
      </c>
      <c r="F205" s="284">
        <v>228949</v>
      </c>
      <c r="G205" s="160">
        <f t="shared" si="51"/>
        <v>0.32649466676709327</v>
      </c>
      <c r="H205" s="172"/>
      <c r="I205" s="172"/>
    </row>
    <row r="206" spans="1:20" ht="13.5" x14ac:dyDescent="0.35">
      <c r="A206" s="157" t="s">
        <v>14</v>
      </c>
      <c r="B206" s="284">
        <v>44638</v>
      </c>
      <c r="C206" s="284">
        <v>66028</v>
      </c>
      <c r="D206" s="284">
        <v>187896</v>
      </c>
      <c r="E206" s="284">
        <v>112745</v>
      </c>
      <c r="F206" s="284">
        <v>133381</v>
      </c>
      <c r="G206" s="160">
        <f t="shared" si="51"/>
        <v>0.18303250698478868</v>
      </c>
      <c r="H206" s="172"/>
      <c r="I206" s="172"/>
    </row>
    <row r="207" spans="1:20" ht="13.5" x14ac:dyDescent="0.35">
      <c r="A207" s="157" t="s">
        <v>15</v>
      </c>
      <c r="B207" s="284">
        <v>337</v>
      </c>
      <c r="C207" s="284">
        <v>604</v>
      </c>
      <c r="D207" s="284">
        <v>26592</v>
      </c>
      <c r="E207" s="284">
        <v>80315</v>
      </c>
      <c r="F207" s="284">
        <v>141895</v>
      </c>
      <c r="G207" s="160">
        <f t="shared" si="51"/>
        <v>0.76673099670049183</v>
      </c>
      <c r="H207" s="172"/>
      <c r="I207" s="172"/>
    </row>
    <row r="208" spans="1:20" ht="13.5" x14ac:dyDescent="0.35">
      <c r="A208" s="157" t="s">
        <v>16</v>
      </c>
      <c r="B208" s="284">
        <v>2309</v>
      </c>
      <c r="C208" s="284">
        <v>2008</v>
      </c>
      <c r="D208" s="284">
        <v>3390</v>
      </c>
      <c r="E208" s="284">
        <v>6107</v>
      </c>
      <c r="F208" s="284">
        <v>4870</v>
      </c>
      <c r="G208" s="160">
        <f t="shared" si="51"/>
        <v>-0.2025544457180285</v>
      </c>
      <c r="H208" s="172"/>
      <c r="I208" s="172"/>
    </row>
    <row r="209" spans="1:37" ht="13.5" x14ac:dyDescent="0.35">
      <c r="A209" s="293" t="s">
        <v>17</v>
      </c>
      <c r="B209" s="294">
        <v>0</v>
      </c>
      <c r="C209" s="294">
        <v>0</v>
      </c>
      <c r="D209" s="294">
        <v>45471</v>
      </c>
      <c r="E209" s="294">
        <v>48605</v>
      </c>
      <c r="F209" s="294">
        <v>85136</v>
      </c>
      <c r="G209" s="241">
        <f t="shared" si="51"/>
        <v>0.75158934266022015</v>
      </c>
      <c r="H209" s="172"/>
      <c r="I209" s="172"/>
    </row>
    <row r="210" spans="1:37" ht="13.5" x14ac:dyDescent="0.35">
      <c r="A210" s="291" t="s">
        <v>20</v>
      </c>
      <c r="B210" s="199">
        <f>SUM(B203:B209)</f>
        <v>64504</v>
      </c>
      <c r="C210" s="199">
        <f>SUM(C203:C209)</f>
        <v>84880</v>
      </c>
      <c r="D210" s="199">
        <f>SUM(D203:D209)</f>
        <v>580839</v>
      </c>
      <c r="E210" s="199">
        <f>SUM(E203:E209)</f>
        <v>677551</v>
      </c>
      <c r="F210" s="199">
        <f>SUM(F203:F209)</f>
        <v>931212</v>
      </c>
      <c r="G210" s="170">
        <f t="shared" si="51"/>
        <v>0.37437919802346981</v>
      </c>
      <c r="H210" s="172"/>
      <c r="I210" s="172"/>
    </row>
    <row r="211" spans="1:37" ht="13.5" x14ac:dyDescent="0.35">
      <c r="A211" s="171"/>
      <c r="B211" s="172"/>
      <c r="C211" s="172"/>
      <c r="D211" s="172"/>
      <c r="E211" s="172"/>
      <c r="F211" s="172"/>
      <c r="G211" s="172"/>
      <c r="H211" s="172"/>
      <c r="I211" s="172"/>
    </row>
    <row r="212" spans="1:37" ht="13.5" x14ac:dyDescent="0.35">
      <c r="A212" s="295" t="s">
        <v>97</v>
      </c>
      <c r="B212" s="172"/>
      <c r="C212" s="172"/>
      <c r="D212" s="172"/>
      <c r="E212" s="172"/>
      <c r="F212" s="172"/>
      <c r="G212" s="172"/>
      <c r="H212" s="172"/>
      <c r="I212" s="172"/>
    </row>
    <row r="214" spans="1:37" ht="19" x14ac:dyDescent="0.45">
      <c r="A214" s="179" t="s">
        <v>98</v>
      </c>
      <c r="B214" s="140"/>
      <c r="C214" s="140"/>
      <c r="D214" s="140"/>
      <c r="E214" s="140"/>
      <c r="F214" s="140"/>
      <c r="G214" s="140"/>
    </row>
    <row r="215" spans="1:37" ht="15.5" x14ac:dyDescent="0.25">
      <c r="A215" s="249" t="s">
        <v>99</v>
      </c>
      <c r="B215" s="249"/>
      <c r="C215" s="249"/>
      <c r="D215" s="266"/>
      <c r="E215" s="266"/>
      <c r="F215" s="266"/>
      <c r="G215" s="266"/>
      <c r="H215" s="266"/>
      <c r="I215" s="266"/>
      <c r="J215" s="266"/>
      <c r="K215" s="266"/>
      <c r="L215" s="266"/>
      <c r="M215" s="266"/>
      <c r="N215" s="278"/>
      <c r="O215" s="278"/>
      <c r="P215" s="278"/>
      <c r="Q215" s="278"/>
      <c r="R215" s="278"/>
      <c r="S215" s="278"/>
      <c r="T215" s="278"/>
      <c r="U215" s="278"/>
      <c r="V215" s="278"/>
      <c r="W215" s="278"/>
      <c r="X215" s="278"/>
      <c r="Y215" s="278"/>
      <c r="Z215" s="278"/>
      <c r="AA215" s="278"/>
      <c r="AB215" s="278"/>
      <c r="AC215" s="278"/>
      <c r="AD215" s="278"/>
      <c r="AE215" s="278"/>
      <c r="AF215" s="278"/>
      <c r="AG215" s="278"/>
      <c r="AH215" s="278"/>
      <c r="AI215" s="278"/>
      <c r="AJ215" s="278"/>
      <c r="AK215" s="278"/>
    </row>
    <row r="216" spans="1:37" ht="13.5" x14ac:dyDescent="0.35">
      <c r="A216" s="172"/>
      <c r="B216" s="412" t="s">
        <v>100</v>
      </c>
      <c r="C216" s="412"/>
      <c r="D216" s="412"/>
      <c r="E216" s="412"/>
      <c r="F216" s="412"/>
      <c r="G216" s="412"/>
      <c r="H216" s="413" t="s">
        <v>101</v>
      </c>
      <c r="I216" s="413"/>
      <c r="J216" s="413"/>
      <c r="K216" s="413"/>
      <c r="L216" s="413"/>
      <c r="M216" s="413"/>
      <c r="N216" s="296"/>
      <c r="O216" s="296"/>
      <c r="P216" s="296"/>
      <c r="Q216" s="296"/>
      <c r="R216" s="296"/>
      <c r="S216" s="296"/>
      <c r="T216" s="297"/>
      <c r="U216" s="297"/>
      <c r="V216" s="297"/>
      <c r="W216" s="297"/>
      <c r="X216" s="297"/>
      <c r="Y216" s="297"/>
      <c r="Z216" s="298"/>
      <c r="AA216" s="298"/>
      <c r="AB216" s="298"/>
      <c r="AC216" s="298"/>
      <c r="AD216" s="298"/>
      <c r="AE216" s="298"/>
      <c r="AF216" s="296"/>
      <c r="AG216" s="296"/>
      <c r="AH216" s="296"/>
      <c r="AI216" s="296"/>
      <c r="AJ216" s="296"/>
      <c r="AK216" s="296"/>
    </row>
    <row r="217" spans="1:37" ht="40.5" x14ac:dyDescent="0.35">
      <c r="A217" s="206"/>
      <c r="B217" s="299">
        <v>2019</v>
      </c>
      <c r="C217" s="265">
        <v>2020</v>
      </c>
      <c r="D217" s="299">
        <v>2021</v>
      </c>
      <c r="E217" s="299">
        <v>2022</v>
      </c>
      <c r="F217" s="299">
        <v>2023</v>
      </c>
      <c r="G217" s="300" t="s">
        <v>10</v>
      </c>
      <c r="H217" s="301">
        <v>2019</v>
      </c>
      <c r="I217" s="299">
        <v>2020</v>
      </c>
      <c r="J217" s="299">
        <v>2021</v>
      </c>
      <c r="K217" s="299">
        <v>2022</v>
      </c>
      <c r="L217" s="299">
        <v>2023</v>
      </c>
      <c r="M217" s="299" t="s">
        <v>10</v>
      </c>
      <c r="N217" s="265"/>
      <c r="O217" s="265"/>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265"/>
    </row>
    <row r="218" spans="1:37" ht="13.5" x14ac:dyDescent="0.35">
      <c r="A218" s="302" t="s">
        <v>11</v>
      </c>
      <c r="B218" s="303">
        <v>154</v>
      </c>
      <c r="C218" s="304">
        <v>168</v>
      </c>
      <c r="D218" s="153">
        <v>156</v>
      </c>
      <c r="E218" s="153">
        <v>159</v>
      </c>
      <c r="F218" s="153">
        <v>153</v>
      </c>
      <c r="G218" s="305">
        <f t="shared" ref="G218:G226" si="52">(F218-E218)/ABS(E218)</f>
        <v>-3.7735849056603772E-2</v>
      </c>
      <c r="H218" s="306">
        <v>5.8154616723933301E-2</v>
      </c>
      <c r="I218" s="307">
        <v>6.4070603807124801E-2</v>
      </c>
      <c r="J218" s="307">
        <v>5.8260526825273405E-2</v>
      </c>
      <c r="K218" s="307">
        <v>5.7774389228844203E-2</v>
      </c>
      <c r="L218" s="307">
        <v>5.46879522738054E-2</v>
      </c>
      <c r="M218" s="308">
        <f>(L218-K218)/ABS(K218)</f>
        <v>-5.3422234250083273E-2</v>
      </c>
      <c r="N218" s="335"/>
    </row>
    <row r="219" spans="1:37" ht="13.5" x14ac:dyDescent="0.35">
      <c r="A219" s="152" t="s">
        <v>12</v>
      </c>
      <c r="B219" s="153">
        <v>30.458599999999997</v>
      </c>
      <c r="C219" s="153">
        <v>33.42803</v>
      </c>
      <c r="D219" s="153">
        <v>22.146000000000001</v>
      </c>
      <c r="E219" s="153">
        <v>29.03753</v>
      </c>
      <c r="F219" s="153">
        <v>34.378</v>
      </c>
      <c r="G219" s="309">
        <f t="shared" si="52"/>
        <v>0.18391612509741703</v>
      </c>
      <c r="H219" s="310">
        <v>6.2643209455143803E-2</v>
      </c>
      <c r="I219" s="310">
        <v>6.5059324756706102E-2</v>
      </c>
      <c r="J219" s="310">
        <v>3.8577035109589305E-2</v>
      </c>
      <c r="K219" s="310">
        <v>4.53449643466423E-2</v>
      </c>
      <c r="L219" s="310">
        <v>4.58543278612683E-2</v>
      </c>
      <c r="M219" s="311">
        <f t="shared" ref="M219:M225" si="53">(L219-K219)/ABS(K219)</f>
        <v>1.1233077850324028E-2</v>
      </c>
    </row>
    <row r="220" spans="1:37" ht="13.5" x14ac:dyDescent="0.35">
      <c r="A220" s="157" t="s">
        <v>13</v>
      </c>
      <c r="B220" s="153">
        <v>19.734999999999999</v>
      </c>
      <c r="C220" s="153">
        <v>20.475000000000001</v>
      </c>
      <c r="D220" s="153">
        <v>21.1551878</v>
      </c>
      <c r="E220" s="153">
        <v>16.821999999999999</v>
      </c>
      <c r="F220" s="153">
        <v>14.564</v>
      </c>
      <c r="G220" s="312">
        <f t="shared" si="52"/>
        <v>-0.1342289858518606</v>
      </c>
      <c r="H220" s="313">
        <v>4.55950710387363E-2</v>
      </c>
      <c r="I220" s="313">
        <v>4.7831799185636299E-2</v>
      </c>
      <c r="J220" s="313">
        <v>4.6800705049444301E-2</v>
      </c>
      <c r="K220" s="313">
        <v>3.5774061922397897E-2</v>
      </c>
      <c r="L220" s="313">
        <v>2.7749268621106701E-2</v>
      </c>
      <c r="M220" s="314">
        <f t="shared" si="53"/>
        <v>-0.22431876253523583</v>
      </c>
    </row>
    <row r="221" spans="1:37" ht="13.5" x14ac:dyDescent="0.35">
      <c r="A221" s="157" t="s">
        <v>14</v>
      </c>
      <c r="B221" s="153">
        <v>16.375</v>
      </c>
      <c r="C221" s="153">
        <v>11.726000000000001</v>
      </c>
      <c r="D221" s="153">
        <v>7.9569999999999999</v>
      </c>
      <c r="E221" s="153">
        <v>9.2693999999999992</v>
      </c>
      <c r="F221" s="153">
        <v>15.242180000000001</v>
      </c>
      <c r="G221" s="309">
        <f t="shared" si="52"/>
        <v>0.64435454290461114</v>
      </c>
      <c r="H221" s="315">
        <v>3.84268037105438E-2</v>
      </c>
      <c r="I221" s="313">
        <v>2.9125612431584302E-2</v>
      </c>
      <c r="J221" s="313">
        <v>1.8963143084102001E-2</v>
      </c>
      <c r="K221" s="313">
        <v>2.0114617742209698E-2</v>
      </c>
      <c r="L221" s="313">
        <v>3.4468043286057702E-2</v>
      </c>
      <c r="M221" s="314">
        <f t="shared" si="53"/>
        <v>0.71358182033596051</v>
      </c>
    </row>
    <row r="222" spans="1:37" ht="13.5" x14ac:dyDescent="0.35">
      <c r="A222" s="157" t="s">
        <v>15</v>
      </c>
      <c r="B222" s="153">
        <v>3.202</v>
      </c>
      <c r="C222" s="153">
        <v>1.9359999999999999</v>
      </c>
      <c r="D222" s="153">
        <v>2.444</v>
      </c>
      <c r="E222" s="153">
        <v>2.0960000000000001</v>
      </c>
      <c r="F222" s="153">
        <v>2.2098899999999997</v>
      </c>
      <c r="G222" s="309">
        <f t="shared" si="52"/>
        <v>5.4336832061068513E-2</v>
      </c>
      <c r="H222" s="315">
        <v>1.52918979103974E-2</v>
      </c>
      <c r="I222" s="313">
        <v>9.4420273205653611E-3</v>
      </c>
      <c r="J222" s="313">
        <v>1.1643443827560199E-2</v>
      </c>
      <c r="K222" s="313">
        <v>9.4185202632464712E-3</v>
      </c>
      <c r="L222" s="313">
        <v>9.1246181162298202E-3</v>
      </c>
      <c r="M222" s="314">
        <f t="shared" si="53"/>
        <v>-3.1204705070661049E-2</v>
      </c>
    </row>
    <row r="223" spans="1:37" ht="13.5" x14ac:dyDescent="0.35">
      <c r="A223" s="157" t="s">
        <v>16</v>
      </c>
      <c r="B223" s="153">
        <v>8.7889999999999997</v>
      </c>
      <c r="C223" s="153">
        <v>6.1139999999999999</v>
      </c>
      <c r="D223" s="153">
        <v>5.0720000000000001</v>
      </c>
      <c r="E223" s="153">
        <v>7.08</v>
      </c>
      <c r="F223" s="153">
        <v>6.6319999999999997</v>
      </c>
      <c r="G223" s="309">
        <f t="shared" si="52"/>
        <v>-6.3276836158192143E-2</v>
      </c>
      <c r="H223" s="315">
        <v>3.0968719256292E-2</v>
      </c>
      <c r="I223" s="313">
        <v>2.1364537652344001E-2</v>
      </c>
      <c r="J223" s="313">
        <v>1.6087809846280599E-2</v>
      </c>
      <c r="K223" s="313">
        <v>1.9858396385305302E-2</v>
      </c>
      <c r="L223" s="313">
        <v>1.73386693165541E-2</v>
      </c>
      <c r="M223" s="314">
        <f t="shared" si="53"/>
        <v>-0.12688472018897431</v>
      </c>
    </row>
    <row r="224" spans="1:37" ht="13.5" x14ac:dyDescent="0.35">
      <c r="A224" s="157" t="s">
        <v>17</v>
      </c>
      <c r="B224" s="153">
        <v>0.13300000000000001</v>
      </c>
      <c r="C224" s="153">
        <v>9.2780000000000005</v>
      </c>
      <c r="D224" s="153">
        <v>9.6</v>
      </c>
      <c r="E224" s="153">
        <v>10.49</v>
      </c>
      <c r="F224" s="153">
        <v>10.496</v>
      </c>
      <c r="G224" s="309">
        <f t="shared" si="52"/>
        <v>5.7197330791231905E-4</v>
      </c>
      <c r="H224" s="315">
        <v>1.0833098725543399E-3</v>
      </c>
      <c r="I224" s="313">
        <v>7.6105468269060908E-2</v>
      </c>
      <c r="J224" s="313">
        <v>7.8746766046883493E-2</v>
      </c>
      <c r="K224" s="313">
        <v>7.4228499444774998E-2</v>
      </c>
      <c r="L224" s="313">
        <v>6.926920324676919E-2</v>
      </c>
      <c r="M224" s="314">
        <f t="shared" si="53"/>
        <v>-6.6811214494447074E-2</v>
      </c>
    </row>
    <row r="225" spans="1:37" ht="13.5" x14ac:dyDescent="0.35">
      <c r="A225" s="316" t="s">
        <v>64</v>
      </c>
      <c r="B225" s="189">
        <v>9.8959999999999992E-2</v>
      </c>
      <c r="C225" s="189">
        <v>9.9000000000000005E-2</v>
      </c>
      <c r="D225" s="189">
        <v>9.9000000000000005E-2</v>
      </c>
      <c r="E225" s="189">
        <v>9.9000000000000005E-2</v>
      </c>
      <c r="F225" s="189">
        <v>0.10004657534</v>
      </c>
      <c r="G225" s="317">
        <f t="shared" si="52"/>
        <v>1.0571468080808024E-2</v>
      </c>
      <c r="H225" s="310">
        <v>5.5192662067312399E-3</v>
      </c>
      <c r="I225" s="310">
        <v>5.0677376906087404E-3</v>
      </c>
      <c r="J225" s="310">
        <v>4.5295534316703197E-3</v>
      </c>
      <c r="K225" s="310">
        <v>3.24137828956469E-3</v>
      </c>
      <c r="L225" s="310">
        <v>2.7564338700187801E-3</v>
      </c>
      <c r="M225" s="311">
        <f t="shared" si="53"/>
        <v>-0.14961055952868646</v>
      </c>
    </row>
    <row r="226" spans="1:37" ht="13.5" x14ac:dyDescent="0.25">
      <c r="A226" s="318" t="s">
        <v>20</v>
      </c>
      <c r="B226" s="199">
        <f>SUM(B218:B225)</f>
        <v>232.79156</v>
      </c>
      <c r="C226" s="199">
        <f>SUM(C218:C225)</f>
        <v>251.05602999999999</v>
      </c>
      <c r="D226" s="199">
        <f>SUM(D218:D225)</f>
        <v>224.47318779999998</v>
      </c>
      <c r="E226" s="199">
        <f>SUM(E218:E225)</f>
        <v>233.89393000000001</v>
      </c>
      <c r="F226" s="199">
        <f>SUM(F218:F225)</f>
        <v>236.62211657533999</v>
      </c>
      <c r="G226" s="319">
        <f t="shared" si="52"/>
        <v>1.1664204262761225E-2</v>
      </c>
      <c r="H226" s="320">
        <v>5.0309384680252589E-2</v>
      </c>
      <c r="I226" s="320">
        <v>5.4586413600819957E-2</v>
      </c>
      <c r="J226" s="320">
        <v>4.684068162781551E-2</v>
      </c>
      <c r="K226" s="320">
        <v>4.6092565378300476E-2</v>
      </c>
      <c r="L226" s="320">
        <v>4.4419597537148144E-2</v>
      </c>
      <c r="M226" s="200">
        <v>-3.6295828349357503E-2</v>
      </c>
      <c r="N226" s="321"/>
      <c r="O226" s="321"/>
      <c r="P226" s="321"/>
      <c r="Q226" s="321"/>
      <c r="R226" s="321"/>
      <c r="S226" s="321"/>
      <c r="T226" s="321"/>
      <c r="U226" s="321"/>
      <c r="V226" s="321"/>
      <c r="W226" s="321"/>
      <c r="X226" s="321"/>
      <c r="Y226" s="321"/>
      <c r="Z226" s="321"/>
      <c r="AA226" s="321"/>
      <c r="AB226" s="321"/>
      <c r="AC226" s="321"/>
      <c r="AD226" s="321"/>
      <c r="AE226" s="321"/>
      <c r="AF226" s="321"/>
      <c r="AG226" s="203"/>
      <c r="AH226" s="203"/>
      <c r="AI226" s="203"/>
      <c r="AJ226" s="203"/>
      <c r="AK226" s="203"/>
    </row>
    <row r="227" spans="1:37" ht="12" x14ac:dyDescent="0.3">
      <c r="A227" s="322"/>
      <c r="B227" s="323"/>
      <c r="C227" s="323"/>
      <c r="D227" s="323"/>
      <c r="E227" s="323"/>
      <c r="F227" s="323"/>
      <c r="G227" s="323"/>
    </row>
    <row r="228" spans="1:37" ht="15.5" x14ac:dyDescent="0.25">
      <c r="A228" s="249" t="s">
        <v>99</v>
      </c>
      <c r="B228" s="249"/>
      <c r="C228" s="249"/>
      <c r="D228" s="249"/>
      <c r="E228" s="249"/>
      <c r="F228" s="249"/>
      <c r="G228" s="249"/>
      <c r="H228" s="249"/>
      <c r="I228" s="249"/>
    </row>
    <row r="229" spans="1:37" ht="13.5" x14ac:dyDescent="0.35">
      <c r="A229" s="172"/>
      <c r="B229" s="414" t="s">
        <v>102</v>
      </c>
      <c r="C229" s="414"/>
      <c r="D229" s="414"/>
      <c r="E229" s="406"/>
      <c r="F229" s="415" t="s">
        <v>103</v>
      </c>
      <c r="G229" s="416"/>
      <c r="H229" s="416"/>
      <c r="I229" s="416"/>
    </row>
    <row r="230" spans="1:37" ht="13.5" x14ac:dyDescent="0.35">
      <c r="A230" s="206"/>
      <c r="B230" s="254">
        <v>2020</v>
      </c>
      <c r="C230" s="254">
        <v>2021</v>
      </c>
      <c r="D230" s="254">
        <v>2022</v>
      </c>
      <c r="E230" s="255">
        <v>2023</v>
      </c>
      <c r="F230" s="254">
        <v>2020</v>
      </c>
      <c r="G230" s="254">
        <v>2021</v>
      </c>
      <c r="H230" s="254">
        <v>2022</v>
      </c>
      <c r="I230" s="254">
        <v>2023</v>
      </c>
    </row>
    <row r="231" spans="1:37" ht="13.5" x14ac:dyDescent="0.25">
      <c r="A231" s="208" t="s">
        <v>20</v>
      </c>
      <c r="B231" s="339">
        <v>7.8458471604382851E-2</v>
      </c>
      <c r="C231" s="339">
        <v>-0.10588410164854442</v>
      </c>
      <c r="D231" s="339">
        <v>4.1968229222964844E-2</v>
      </c>
      <c r="E231" s="273">
        <v>1.1664204262761225E-2</v>
      </c>
      <c r="F231" s="339">
        <v>8.5014534519762958E-2</v>
      </c>
      <c r="G231" s="339">
        <v>-0.141898532291341</v>
      </c>
      <c r="H231" s="339">
        <v>-1.5971506466523708E-2</v>
      </c>
      <c r="I231" s="339">
        <v>-3.6295828349357503E-2</v>
      </c>
    </row>
    <row r="232" spans="1:37" ht="12" x14ac:dyDescent="0.3">
      <c r="A232" s="323"/>
      <c r="B232" s="323"/>
      <c r="C232" s="323"/>
      <c r="D232" s="323"/>
      <c r="E232" s="323"/>
      <c r="F232" s="323"/>
      <c r="G232" s="323"/>
    </row>
    <row r="233" spans="1:37" x14ac:dyDescent="0.25">
      <c r="A233" t="s">
        <v>104</v>
      </c>
      <c r="G233" s="373"/>
    </row>
    <row r="234" spans="1:37" x14ac:dyDescent="0.25">
      <c r="A234" s="373" t="s">
        <v>105</v>
      </c>
      <c r="F234" s="130"/>
    </row>
    <row r="244" spans="1:7" ht="13.5" x14ac:dyDescent="0.3">
      <c r="A244" s="340"/>
      <c r="B244" s="341"/>
      <c r="C244" s="341"/>
      <c r="D244" s="202"/>
      <c r="E244" s="202"/>
      <c r="F244" s="202"/>
      <c r="G244" s="140"/>
    </row>
    <row r="245" spans="1:7" ht="13.5" x14ac:dyDescent="0.3">
      <c r="B245" s="203"/>
      <c r="C245" s="203"/>
      <c r="D245" s="203"/>
      <c r="E245" s="203"/>
      <c r="F245" s="203"/>
      <c r="G245" s="140"/>
    </row>
    <row r="246" spans="1:7" ht="13.5" x14ac:dyDescent="0.3">
      <c r="B246" s="324"/>
      <c r="C246" s="324"/>
      <c r="D246" s="203"/>
      <c r="E246" s="203"/>
      <c r="F246" s="203"/>
      <c r="G246" s="140"/>
    </row>
    <row r="247" spans="1:7" ht="12" x14ac:dyDescent="0.3">
      <c r="A247" s="140"/>
      <c r="B247" s="140"/>
      <c r="C247" s="140"/>
      <c r="D247" s="140"/>
      <c r="E247" s="140"/>
      <c r="F247" s="140"/>
      <c r="G247" s="140"/>
    </row>
  </sheetData>
  <mergeCells count="64">
    <mergeCell ref="B201:G201"/>
    <mergeCell ref="B216:G216"/>
    <mergeCell ref="H216:M216"/>
    <mergeCell ref="B229:E229"/>
    <mergeCell ref="F229:I229"/>
    <mergeCell ref="AL177:AQ177"/>
    <mergeCell ref="AR177:AW177"/>
    <mergeCell ref="B186:G186"/>
    <mergeCell ref="H186:M186"/>
    <mergeCell ref="N186:S186"/>
    <mergeCell ref="Z177:AE177"/>
    <mergeCell ref="AF177:AK177"/>
    <mergeCell ref="U187:W187"/>
    <mergeCell ref="B177:G177"/>
    <mergeCell ref="H177:M177"/>
    <mergeCell ref="N177:S177"/>
    <mergeCell ref="T177:Y177"/>
    <mergeCell ref="B176:S176"/>
    <mergeCell ref="T176:AK176"/>
    <mergeCell ref="B167:G167"/>
    <mergeCell ref="H167:M167"/>
    <mergeCell ref="N167:S167"/>
    <mergeCell ref="T167:Y167"/>
    <mergeCell ref="Z167:AE167"/>
    <mergeCell ref="B149:F149"/>
    <mergeCell ref="G149:K149"/>
    <mergeCell ref="L149:P149"/>
    <mergeCell ref="Q149:U149"/>
    <mergeCell ref="V149:Z149"/>
    <mergeCell ref="A141:F141"/>
    <mergeCell ref="A110:G110"/>
    <mergeCell ref="A114:G114"/>
    <mergeCell ref="A118:G118"/>
    <mergeCell ref="A129:G129"/>
    <mergeCell ref="A133:G133"/>
    <mergeCell ref="A139:K139"/>
    <mergeCell ref="A99:G99"/>
    <mergeCell ref="B39:G39"/>
    <mergeCell ref="B49:G49"/>
    <mergeCell ref="H49:S49"/>
    <mergeCell ref="T49:AE49"/>
    <mergeCell ref="H50:M50"/>
    <mergeCell ref="N50:S50"/>
    <mergeCell ref="T50:Y50"/>
    <mergeCell ref="Z50:AE50"/>
    <mergeCell ref="A68:F68"/>
    <mergeCell ref="A69:G69"/>
    <mergeCell ref="A80:G80"/>
    <mergeCell ref="A91:G91"/>
    <mergeCell ref="A95:G95"/>
    <mergeCell ref="Z22:AE22"/>
    <mergeCell ref="A2:P7"/>
    <mergeCell ref="B22:G22"/>
    <mergeCell ref="H22:M22"/>
    <mergeCell ref="N22:S22"/>
    <mergeCell ref="T22:Y22"/>
    <mergeCell ref="A13:P15"/>
    <mergeCell ref="A10:P12"/>
    <mergeCell ref="A8:P9"/>
    <mergeCell ref="AF49:AK49"/>
    <mergeCell ref="AL49:AQ49"/>
    <mergeCell ref="AR49:BC49"/>
    <mergeCell ref="AR50:AW50"/>
    <mergeCell ref="AX50:BC50"/>
  </mergeCells>
  <hyperlinks>
    <hyperlink ref="A234" r:id="rId1" xr:uid="{3512D15E-3DB6-4516-86CF-E2F65EA553D5}"/>
  </hyperlinks>
  <pageMargins left="0.7" right="0.7" top="0.78740157499999996" bottom="0.78740157499999996" header="0.3" footer="0.3"/>
  <pageSetup paperSize="9" orientation="portrait" r:id="rId2"/>
  <ignoredErrors>
    <ignoredError sqref="AK60"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96FDD-C59E-4674-9372-08247120181B}">
  <sheetPr>
    <tabColor theme="5"/>
  </sheetPr>
  <dimension ref="A2:S182"/>
  <sheetViews>
    <sheetView zoomScale="80" zoomScaleNormal="80" workbookViewId="0">
      <selection activeCell="H174" sqref="H174"/>
    </sheetView>
  </sheetViews>
  <sheetFormatPr baseColWidth="10" defaultColWidth="11" defaultRowHeight="11.5" x14ac:dyDescent="0.25"/>
  <cols>
    <col min="1" max="1" width="27.90625" customWidth="1"/>
  </cols>
  <sheetData>
    <row r="2" spans="1:16" ht="11.5" customHeight="1" x14ac:dyDescent="0.25">
      <c r="A2" s="428" t="s">
        <v>0</v>
      </c>
      <c r="B2" s="429"/>
      <c r="C2" s="429"/>
      <c r="D2" s="429"/>
      <c r="E2" s="429"/>
      <c r="F2" s="429"/>
      <c r="G2" s="429"/>
      <c r="H2" s="429"/>
      <c r="I2" s="429"/>
      <c r="J2" s="429"/>
      <c r="K2" s="429"/>
      <c r="L2" s="429"/>
      <c r="M2" s="429"/>
      <c r="N2" s="429"/>
      <c r="O2" s="429"/>
      <c r="P2" s="429"/>
    </row>
    <row r="3" spans="1:16" x14ac:dyDescent="0.25">
      <c r="A3" s="428"/>
      <c r="B3" s="429"/>
      <c r="C3" s="429"/>
      <c r="D3" s="429"/>
      <c r="E3" s="429"/>
      <c r="F3" s="429"/>
      <c r="G3" s="429"/>
      <c r="H3" s="429"/>
      <c r="I3" s="429"/>
      <c r="J3" s="429"/>
      <c r="K3" s="429"/>
      <c r="L3" s="429"/>
      <c r="M3" s="429"/>
      <c r="N3" s="429"/>
      <c r="O3" s="429"/>
      <c r="P3" s="429"/>
    </row>
    <row r="4" spans="1:16" x14ac:dyDescent="0.25">
      <c r="A4" s="428"/>
      <c r="B4" s="429"/>
      <c r="C4" s="429"/>
      <c r="D4" s="429"/>
      <c r="E4" s="429"/>
      <c r="F4" s="429"/>
      <c r="G4" s="429"/>
      <c r="H4" s="429"/>
      <c r="I4" s="429"/>
      <c r="J4" s="429"/>
      <c r="K4" s="429"/>
      <c r="L4" s="429"/>
      <c r="M4" s="429"/>
      <c r="N4" s="429"/>
      <c r="O4" s="429"/>
      <c r="P4" s="429"/>
    </row>
    <row r="5" spans="1:16" x14ac:dyDescent="0.25">
      <c r="A5" s="428"/>
      <c r="B5" s="429"/>
      <c r="C5" s="429"/>
      <c r="D5" s="429"/>
      <c r="E5" s="429"/>
      <c r="F5" s="429"/>
      <c r="G5" s="429"/>
      <c r="H5" s="429"/>
      <c r="I5" s="429"/>
      <c r="J5" s="429"/>
      <c r="K5" s="429"/>
      <c r="L5" s="429"/>
      <c r="M5" s="429"/>
      <c r="N5" s="429"/>
      <c r="O5" s="429"/>
      <c r="P5" s="429"/>
    </row>
    <row r="6" spans="1:16" x14ac:dyDescent="0.25">
      <c r="A6" s="428"/>
      <c r="B6" s="429"/>
      <c r="C6" s="429"/>
      <c r="D6" s="429"/>
      <c r="E6" s="429"/>
      <c r="F6" s="429"/>
      <c r="G6" s="429"/>
      <c r="H6" s="429"/>
      <c r="I6" s="429"/>
      <c r="J6" s="429"/>
      <c r="K6" s="429"/>
      <c r="L6" s="429"/>
      <c r="M6" s="429"/>
      <c r="N6" s="429"/>
      <c r="O6" s="429"/>
      <c r="P6" s="429"/>
    </row>
    <row r="7" spans="1:16" x14ac:dyDescent="0.25">
      <c r="A7" s="428"/>
      <c r="B7" s="429"/>
      <c r="C7" s="429"/>
      <c r="D7" s="429"/>
      <c r="E7" s="429"/>
      <c r="F7" s="429"/>
      <c r="G7" s="429"/>
      <c r="H7" s="429"/>
      <c r="I7" s="429"/>
      <c r="J7" s="429"/>
      <c r="K7" s="429"/>
      <c r="L7" s="429"/>
      <c r="M7" s="429"/>
      <c r="N7" s="429"/>
      <c r="O7" s="429"/>
      <c r="P7" s="429"/>
    </row>
    <row r="8" spans="1:16" ht="12.5" x14ac:dyDescent="0.35">
      <c r="A8" s="16" t="s">
        <v>1</v>
      </c>
    </row>
    <row r="10" spans="1:16" ht="20.5" x14ac:dyDescent="0.45">
      <c r="A10" s="132" t="s">
        <v>106</v>
      </c>
    </row>
    <row r="12" spans="1:16" ht="19" x14ac:dyDescent="0.45">
      <c r="A12" s="17" t="s">
        <v>106</v>
      </c>
    </row>
    <row r="13" spans="1:16" ht="15.5" x14ac:dyDescent="0.25">
      <c r="A13" s="25" t="s">
        <v>107</v>
      </c>
      <c r="B13" s="25"/>
      <c r="C13" s="25"/>
      <c r="D13" s="25"/>
      <c r="E13" s="25"/>
      <c r="F13" s="25"/>
      <c r="G13" s="31"/>
    </row>
    <row r="14" spans="1:16" ht="15.5" x14ac:dyDescent="0.35">
      <c r="A14" s="55"/>
      <c r="B14" s="64" t="s">
        <v>108</v>
      </c>
      <c r="C14" s="65" t="s">
        <v>109</v>
      </c>
      <c r="D14" s="66" t="s">
        <v>110</v>
      </c>
      <c r="E14" s="66" t="s">
        <v>111</v>
      </c>
      <c r="F14" s="66">
        <v>2023</v>
      </c>
    </row>
    <row r="15" spans="1:16" ht="56.15" customHeight="1" x14ac:dyDescent="0.25">
      <c r="A15" s="57" t="s">
        <v>112</v>
      </c>
      <c r="B15" s="343">
        <v>0.44</v>
      </c>
      <c r="C15" s="344">
        <v>0.43</v>
      </c>
      <c r="D15" s="344">
        <v>0.42</v>
      </c>
      <c r="E15" s="344">
        <v>0.4</v>
      </c>
      <c r="F15" s="344">
        <v>0.39</v>
      </c>
      <c r="G15" s="56"/>
    </row>
    <row r="16" spans="1:16" ht="13.5" customHeight="1" x14ac:dyDescent="0.25">
      <c r="A16" s="57"/>
      <c r="B16" s="56"/>
      <c r="C16" s="56"/>
      <c r="D16" s="56"/>
      <c r="E16" s="56"/>
      <c r="F16" s="56"/>
      <c r="G16" s="56"/>
    </row>
    <row r="17" spans="1:7" ht="13.5" customHeight="1" x14ac:dyDescent="0.25">
      <c r="A17" s="432" t="s">
        <v>113</v>
      </c>
      <c r="B17" s="432"/>
      <c r="C17" s="432"/>
      <c r="D17" s="56"/>
      <c r="E17" s="56"/>
      <c r="F17" s="56"/>
      <c r="G17" s="56"/>
    </row>
    <row r="18" spans="1:7" ht="13.5" x14ac:dyDescent="0.35">
      <c r="A18" s="2"/>
      <c r="B18" s="9"/>
      <c r="C18" s="9"/>
      <c r="D18" s="8"/>
    </row>
    <row r="19" spans="1:7" ht="15.5" x14ac:dyDescent="0.25">
      <c r="A19" s="25" t="s">
        <v>114</v>
      </c>
      <c r="B19" s="25"/>
      <c r="C19" s="25"/>
      <c r="D19" s="25"/>
      <c r="E19" s="25"/>
      <c r="F19" s="25"/>
      <c r="G19" s="25"/>
    </row>
    <row r="20" spans="1:7" ht="40.5" x14ac:dyDescent="0.35">
      <c r="A20" s="83"/>
      <c r="B20" s="43">
        <v>2019</v>
      </c>
      <c r="C20" s="43">
        <v>2020</v>
      </c>
      <c r="D20" s="43">
        <v>2021</v>
      </c>
      <c r="E20" s="43">
        <v>2022</v>
      </c>
      <c r="F20" s="43">
        <v>2023</v>
      </c>
      <c r="G20" s="43" t="s">
        <v>10</v>
      </c>
    </row>
    <row r="21" spans="1:7" ht="13.5" x14ac:dyDescent="0.25">
      <c r="A21" s="18" t="s">
        <v>11</v>
      </c>
      <c r="B21" s="14">
        <v>7625</v>
      </c>
      <c r="C21" s="14">
        <v>7320</v>
      </c>
      <c r="D21" s="11">
        <v>7180</v>
      </c>
      <c r="E21" s="11">
        <v>6826</v>
      </c>
      <c r="F21" s="11">
        <v>6473</v>
      </c>
      <c r="G21" s="359">
        <v>-5.1664787805937501E-2</v>
      </c>
    </row>
    <row r="22" spans="1:7" ht="13.5" x14ac:dyDescent="0.25">
      <c r="A22" s="18" t="s">
        <v>12</v>
      </c>
      <c r="B22" s="14">
        <v>3620</v>
      </c>
      <c r="C22" s="11">
        <v>3329</v>
      </c>
      <c r="D22" s="11">
        <v>3291</v>
      </c>
      <c r="E22" s="11">
        <v>3602</v>
      </c>
      <c r="F22" s="11">
        <v>3646</v>
      </c>
      <c r="G22" s="359">
        <v>1.2390240516433554E-2</v>
      </c>
    </row>
    <row r="23" spans="1:7" ht="13.5" x14ac:dyDescent="0.25">
      <c r="A23" s="18" t="s">
        <v>13</v>
      </c>
      <c r="B23" s="14">
        <v>1908</v>
      </c>
      <c r="C23" s="11">
        <v>1872</v>
      </c>
      <c r="D23" s="11">
        <v>1837</v>
      </c>
      <c r="E23" s="11">
        <v>1800</v>
      </c>
      <c r="F23" s="11">
        <v>1854</v>
      </c>
      <c r="G23" s="359">
        <v>3.000833564879133E-2</v>
      </c>
    </row>
    <row r="24" spans="1:7" ht="13.5" x14ac:dyDescent="0.25">
      <c r="A24" s="18" t="s">
        <v>14</v>
      </c>
      <c r="B24" s="14">
        <v>2412</v>
      </c>
      <c r="C24" s="11">
        <v>2385</v>
      </c>
      <c r="D24" s="11">
        <v>2334</v>
      </c>
      <c r="E24" s="11">
        <v>2351</v>
      </c>
      <c r="F24" s="11">
        <v>2182</v>
      </c>
      <c r="G24" s="359">
        <v>-7.1828139955333367E-2</v>
      </c>
    </row>
    <row r="25" spans="1:7" ht="13.5" x14ac:dyDescent="0.25">
      <c r="A25" s="18" t="s">
        <v>15</v>
      </c>
      <c r="B25" s="14">
        <v>513</v>
      </c>
      <c r="C25" s="11">
        <v>532</v>
      </c>
      <c r="D25" s="11">
        <v>606</v>
      </c>
      <c r="E25" s="11">
        <v>631</v>
      </c>
      <c r="F25" s="11">
        <v>629</v>
      </c>
      <c r="G25" s="359">
        <v>-3.547132523404755E-3</v>
      </c>
    </row>
    <row r="26" spans="1:7" ht="13.5" x14ac:dyDescent="0.25">
      <c r="A26" s="18" t="s">
        <v>16</v>
      </c>
      <c r="B26" s="14">
        <v>1127</v>
      </c>
      <c r="C26" s="11">
        <v>1370</v>
      </c>
      <c r="D26" s="11">
        <v>1456</v>
      </c>
      <c r="E26" s="11">
        <v>1544</v>
      </c>
      <c r="F26" s="11">
        <v>1551</v>
      </c>
      <c r="G26" s="359">
        <v>4.859086491739553E-3</v>
      </c>
    </row>
    <row r="27" spans="1:7" ht="13.5" x14ac:dyDescent="0.25">
      <c r="A27" s="18" t="s">
        <v>17</v>
      </c>
      <c r="B27" s="14">
        <v>768</v>
      </c>
      <c r="C27" s="11">
        <v>776</v>
      </c>
      <c r="D27" s="11">
        <v>767</v>
      </c>
      <c r="E27" s="11">
        <v>756</v>
      </c>
      <c r="F27" s="11">
        <v>776</v>
      </c>
      <c r="G27" s="359">
        <v>2.6455026455026454E-2</v>
      </c>
    </row>
    <row r="28" spans="1:7" ht="13.5" x14ac:dyDescent="0.25">
      <c r="A28" s="13" t="s">
        <v>115</v>
      </c>
      <c r="B28" s="73">
        <v>372</v>
      </c>
      <c r="C28" s="76">
        <v>336</v>
      </c>
      <c r="D28" s="76">
        <v>385</v>
      </c>
      <c r="E28" s="76">
        <v>397</v>
      </c>
      <c r="F28" s="76">
        <v>396</v>
      </c>
      <c r="G28" s="360">
        <v>-9.9531320868829977E-4</v>
      </c>
    </row>
    <row r="29" spans="1:7" ht="13.5" x14ac:dyDescent="0.25">
      <c r="A29" s="71" t="s">
        <v>116</v>
      </c>
      <c r="B29" s="74">
        <v>18344</v>
      </c>
      <c r="C29" s="77">
        <v>17949</v>
      </c>
      <c r="D29" s="74">
        <v>17856</v>
      </c>
      <c r="E29" s="74">
        <v>17906</v>
      </c>
      <c r="F29" s="74">
        <v>17508</v>
      </c>
      <c r="G29" s="361">
        <v>-2.2228761427382056E-2</v>
      </c>
    </row>
    <row r="30" spans="1:7" ht="13.5" x14ac:dyDescent="0.25">
      <c r="A30" s="72"/>
      <c r="B30" s="75"/>
      <c r="C30" s="9"/>
      <c r="D30" s="75"/>
      <c r="E30" s="75"/>
      <c r="F30" s="75"/>
      <c r="G30" s="75"/>
    </row>
    <row r="31" spans="1:7" ht="13.5" x14ac:dyDescent="0.35">
      <c r="A31" s="2" t="s">
        <v>117</v>
      </c>
      <c r="B31" s="9"/>
      <c r="C31" s="9"/>
      <c r="D31" s="8"/>
    </row>
    <row r="33" spans="1:13" ht="15.5" x14ac:dyDescent="0.25">
      <c r="A33" s="39" t="s">
        <v>118</v>
      </c>
      <c r="B33" s="39"/>
      <c r="C33" s="39"/>
      <c r="D33" s="39"/>
      <c r="E33" s="39"/>
      <c r="F33" s="39"/>
      <c r="G33" s="39"/>
      <c r="H33" s="39"/>
      <c r="I33" s="39"/>
      <c r="J33" s="39"/>
      <c r="K33" s="39"/>
      <c r="L33" s="39"/>
      <c r="M33" s="39"/>
    </row>
    <row r="34" spans="1:13" ht="28" customHeight="1" x14ac:dyDescent="0.35">
      <c r="A34" s="13"/>
      <c r="B34" s="419" t="s">
        <v>119</v>
      </c>
      <c r="C34" s="419"/>
      <c r="D34" s="419"/>
      <c r="E34" s="424"/>
      <c r="F34" s="431" t="s">
        <v>120</v>
      </c>
      <c r="G34" s="431"/>
      <c r="H34" s="431"/>
      <c r="I34" s="423"/>
      <c r="J34" s="417" t="s">
        <v>121</v>
      </c>
      <c r="K34" s="417"/>
      <c r="L34" s="417"/>
      <c r="M34" s="417"/>
    </row>
    <row r="35" spans="1:13" ht="13.5" x14ac:dyDescent="0.35">
      <c r="A35" s="83"/>
      <c r="B35" s="419" t="s">
        <v>122</v>
      </c>
      <c r="C35" s="424"/>
      <c r="D35" s="422" t="s">
        <v>123</v>
      </c>
      <c r="E35" s="423"/>
      <c r="F35" s="422" t="s">
        <v>122</v>
      </c>
      <c r="G35" s="423"/>
      <c r="H35" s="422" t="s">
        <v>123</v>
      </c>
      <c r="I35" s="423"/>
      <c r="J35" s="422" t="s">
        <v>122</v>
      </c>
      <c r="K35" s="423"/>
      <c r="L35" s="417" t="s">
        <v>123</v>
      </c>
      <c r="M35" s="417"/>
    </row>
    <row r="36" spans="1:13" ht="13.5" x14ac:dyDescent="0.35">
      <c r="A36" s="83"/>
      <c r="B36" s="336">
        <v>2022</v>
      </c>
      <c r="C36" s="336">
        <v>2023</v>
      </c>
      <c r="D36" s="338">
        <v>2022</v>
      </c>
      <c r="E36" s="337">
        <v>2023</v>
      </c>
      <c r="F36" s="336">
        <v>2022</v>
      </c>
      <c r="G36" s="336">
        <v>2023</v>
      </c>
      <c r="H36" s="338">
        <v>2022</v>
      </c>
      <c r="I36" s="336">
        <v>2023</v>
      </c>
      <c r="J36" s="338">
        <v>2022</v>
      </c>
      <c r="K36" s="337">
        <v>2023</v>
      </c>
      <c r="L36" s="336">
        <v>2022</v>
      </c>
      <c r="M36" s="336">
        <v>2023</v>
      </c>
    </row>
    <row r="37" spans="1:13" ht="13.5" x14ac:dyDescent="0.25">
      <c r="A37" s="82" t="s">
        <v>11</v>
      </c>
      <c r="B37" s="345">
        <v>1751.4460492778251</v>
      </c>
      <c r="C37" s="346">
        <v>1697.7404236142406</v>
      </c>
      <c r="D37" s="345">
        <v>4909.2684791843667</v>
      </c>
      <c r="E37" s="346">
        <v>4678.9959441189731</v>
      </c>
      <c r="F37" s="345">
        <v>80.22628150665534</v>
      </c>
      <c r="G37" s="346">
        <v>55.42451554754394</v>
      </c>
      <c r="H37" s="345">
        <v>85.059190031152639</v>
      </c>
      <c r="I37" s="346">
        <v>40.839116719242902</v>
      </c>
      <c r="J37" s="345">
        <v>454.35779006407637</v>
      </c>
      <c r="K37" s="346">
        <v>415.90652611940305</v>
      </c>
      <c r="L37" s="345">
        <v>785.94220993592353</v>
      </c>
      <c r="M37" s="345">
        <v>690.42547388059711</v>
      </c>
    </row>
    <row r="38" spans="1:13" ht="13.5" x14ac:dyDescent="0.25">
      <c r="A38" s="18" t="s">
        <v>12</v>
      </c>
      <c r="B38" s="345">
        <v>1507.1212789415656</v>
      </c>
      <c r="C38" s="347">
        <v>1487.568</v>
      </c>
      <c r="D38" s="345">
        <v>2032.3302094818084</v>
      </c>
      <c r="E38" s="347">
        <v>2090.0380689655171</v>
      </c>
      <c r="F38" s="345">
        <v>38.720507166482911</v>
      </c>
      <c r="G38" s="347">
        <v>37.21434482758621</v>
      </c>
      <c r="H38" s="345">
        <v>23.828004410143329</v>
      </c>
      <c r="I38" s="347">
        <v>31.179586206896552</v>
      </c>
      <c r="J38" s="345">
        <v>0</v>
      </c>
      <c r="K38" s="347">
        <v>0</v>
      </c>
      <c r="L38" s="345">
        <v>0</v>
      </c>
      <c r="M38" s="345">
        <v>0</v>
      </c>
    </row>
    <row r="39" spans="1:13" ht="13.5" x14ac:dyDescent="0.25">
      <c r="A39" s="18" t="s">
        <v>13</v>
      </c>
      <c r="B39" s="345">
        <v>942.53450439146809</v>
      </c>
      <c r="C39" s="347">
        <v>721.49758454106279</v>
      </c>
      <c r="D39" s="345">
        <v>857.46549560853202</v>
      </c>
      <c r="E39" s="347">
        <v>967.30434782608688</v>
      </c>
      <c r="F39" s="345">
        <v>0</v>
      </c>
      <c r="G39" s="347">
        <v>81.60386473429952</v>
      </c>
      <c r="H39" s="345">
        <v>0</v>
      </c>
      <c r="I39" s="347">
        <v>83.594202898550719</v>
      </c>
      <c r="J39" s="345">
        <v>167.11666666666665</v>
      </c>
      <c r="K39" s="347">
        <v>188.08300800000001</v>
      </c>
      <c r="L39" s="345">
        <v>158.08333333333331</v>
      </c>
      <c r="M39" s="345">
        <v>163.27699200000001</v>
      </c>
    </row>
    <row r="40" spans="1:13" ht="13.5" x14ac:dyDescent="0.25">
      <c r="A40" s="18" t="s">
        <v>14</v>
      </c>
      <c r="B40" s="345">
        <v>899.52436323366555</v>
      </c>
      <c r="C40" s="347">
        <v>1153.3288349077823</v>
      </c>
      <c r="D40" s="345">
        <v>1176.8017718715394</v>
      </c>
      <c r="E40" s="347">
        <v>1028.6711650922177</v>
      </c>
      <c r="F40" s="345">
        <v>149.70376522702102</v>
      </c>
      <c r="G40" s="347">
        <v>0</v>
      </c>
      <c r="H40" s="345">
        <v>124.97009966777409</v>
      </c>
      <c r="I40" s="347">
        <v>0</v>
      </c>
      <c r="J40" s="345">
        <v>0</v>
      </c>
      <c r="K40" s="347">
        <v>0</v>
      </c>
      <c r="L40" s="345">
        <v>0</v>
      </c>
      <c r="M40" s="345">
        <v>0</v>
      </c>
    </row>
    <row r="41" spans="1:13" ht="13.5" x14ac:dyDescent="0.25">
      <c r="A41" s="18" t="s">
        <v>15</v>
      </c>
      <c r="B41" s="345">
        <v>249.30781010719753</v>
      </c>
      <c r="C41" s="347">
        <v>247.45924764890282</v>
      </c>
      <c r="D41" s="345">
        <v>326.61255742725882</v>
      </c>
      <c r="E41" s="347">
        <v>324.358934169279</v>
      </c>
      <c r="F41" s="345">
        <v>33.820826952526801</v>
      </c>
      <c r="G41" s="347">
        <v>32.53448275862069</v>
      </c>
      <c r="H41" s="345">
        <v>21.258805513016846</v>
      </c>
      <c r="I41" s="347">
        <v>24.647335423197493</v>
      </c>
      <c r="J41" s="345">
        <v>0</v>
      </c>
      <c r="K41" s="347">
        <v>0</v>
      </c>
      <c r="L41" s="345">
        <v>0</v>
      </c>
      <c r="M41" s="345">
        <v>0</v>
      </c>
    </row>
    <row r="42" spans="1:13" ht="13.5" x14ac:dyDescent="0.25">
      <c r="A42" s="18" t="s">
        <v>16</v>
      </c>
      <c r="B42" s="345">
        <v>748</v>
      </c>
      <c r="C42" s="347">
        <v>758</v>
      </c>
      <c r="D42" s="345">
        <v>531</v>
      </c>
      <c r="E42" s="347">
        <v>537</v>
      </c>
      <c r="F42" s="345">
        <v>186</v>
      </c>
      <c r="G42" s="347">
        <v>180</v>
      </c>
      <c r="H42" s="345">
        <v>79</v>
      </c>
      <c r="I42" s="347">
        <v>76</v>
      </c>
      <c r="J42" s="345">
        <v>0</v>
      </c>
      <c r="K42" s="347">
        <v>0</v>
      </c>
      <c r="L42" s="345">
        <v>0</v>
      </c>
      <c r="M42" s="345">
        <v>0</v>
      </c>
    </row>
    <row r="43" spans="1:13" ht="13.5" x14ac:dyDescent="0.25">
      <c r="A43" s="18" t="s">
        <v>17</v>
      </c>
      <c r="B43" s="348">
        <v>334</v>
      </c>
      <c r="C43" s="347">
        <v>342</v>
      </c>
      <c r="D43" s="348">
        <v>334</v>
      </c>
      <c r="E43" s="349">
        <v>353</v>
      </c>
      <c r="F43" s="348">
        <v>36</v>
      </c>
      <c r="G43" s="349">
        <v>33</v>
      </c>
      <c r="H43" s="345">
        <v>52</v>
      </c>
      <c r="I43" s="349">
        <v>48</v>
      </c>
      <c r="J43" s="345">
        <v>100</v>
      </c>
      <c r="K43" s="349">
        <v>97.371257485029943</v>
      </c>
      <c r="L43" s="350">
        <v>64</v>
      </c>
      <c r="M43" s="351">
        <v>63.628742514970064</v>
      </c>
    </row>
    <row r="44" spans="1:13" ht="13.5" x14ac:dyDescent="0.25">
      <c r="A44" s="71" t="s">
        <v>116</v>
      </c>
      <c r="B44" s="352">
        <v>6617.7546704651286</v>
      </c>
      <c r="C44" s="353">
        <v>6540.3619079952468</v>
      </c>
      <c r="D44" s="354">
        <v>10415.164740042734</v>
      </c>
      <c r="E44" s="355">
        <v>10230.584281106774</v>
      </c>
      <c r="F44" s="354">
        <v>498.34262860899582</v>
      </c>
      <c r="G44" s="355">
        <v>428.95739263282974</v>
      </c>
      <c r="H44" s="356">
        <v>374.73796088314253</v>
      </c>
      <c r="I44" s="352">
        <v>308.09641826515025</v>
      </c>
      <c r="J44" s="354">
        <v>733.95725077285908</v>
      </c>
      <c r="K44" s="355">
        <v>725.36906658033786</v>
      </c>
      <c r="L44" s="354">
        <v>1045.1427492271407</v>
      </c>
      <c r="M44" s="357">
        <v>942.94793341966215</v>
      </c>
    </row>
    <row r="45" spans="1:13" x14ac:dyDescent="0.25">
      <c r="A45" s="78"/>
      <c r="B45" s="79"/>
      <c r="C45" s="4"/>
      <c r="D45" s="79"/>
      <c r="E45" s="79"/>
      <c r="F45" s="4"/>
      <c r="G45" s="79"/>
      <c r="H45" s="80"/>
      <c r="K45" s="80"/>
    </row>
    <row r="46" spans="1:13" ht="13.5" x14ac:dyDescent="0.35">
      <c r="A46" s="2" t="s">
        <v>117</v>
      </c>
    </row>
    <row r="48" spans="1:13" ht="15.5" x14ac:dyDescent="0.25">
      <c r="A48" s="25" t="s">
        <v>124</v>
      </c>
      <c r="B48" s="25"/>
      <c r="C48" s="25"/>
      <c r="D48" s="25"/>
      <c r="E48" s="25"/>
      <c r="F48" s="25"/>
      <c r="G48" s="25"/>
      <c r="H48" s="25"/>
      <c r="I48" s="25"/>
    </row>
    <row r="49" spans="1:13" ht="13.5" x14ac:dyDescent="0.35">
      <c r="A49" s="13"/>
      <c r="B49" s="419" t="s">
        <v>125</v>
      </c>
      <c r="C49" s="419"/>
      <c r="D49" s="419"/>
      <c r="E49" s="424"/>
      <c r="F49" s="417" t="s">
        <v>126</v>
      </c>
      <c r="G49" s="417"/>
      <c r="H49" s="417"/>
      <c r="I49" s="417"/>
    </row>
    <row r="50" spans="1:13" ht="13.5" x14ac:dyDescent="0.35">
      <c r="A50" s="83"/>
      <c r="B50" s="419" t="s">
        <v>122</v>
      </c>
      <c r="C50" s="424"/>
      <c r="D50" s="422" t="s">
        <v>123</v>
      </c>
      <c r="E50" s="423"/>
      <c r="F50" s="418" t="s">
        <v>122</v>
      </c>
      <c r="G50" s="424"/>
      <c r="H50" s="417" t="s">
        <v>123</v>
      </c>
      <c r="I50" s="417"/>
    </row>
    <row r="51" spans="1:13" ht="13.5" x14ac:dyDescent="0.35">
      <c r="A51" s="83"/>
      <c r="B51" s="43">
        <v>2022</v>
      </c>
      <c r="C51" s="44">
        <v>2023</v>
      </c>
      <c r="D51" s="43">
        <v>2022</v>
      </c>
      <c r="E51" s="43">
        <v>2023</v>
      </c>
      <c r="F51" s="43">
        <v>2022</v>
      </c>
      <c r="G51" s="44">
        <v>2023</v>
      </c>
      <c r="H51" s="43">
        <v>2022</v>
      </c>
      <c r="I51" s="43">
        <v>2023</v>
      </c>
    </row>
    <row r="52" spans="1:13" ht="13.5" x14ac:dyDescent="0.25">
      <c r="A52" s="82" t="s">
        <v>11</v>
      </c>
      <c r="B52" s="47">
        <v>1301.9855564995751</v>
      </c>
      <c r="C52" s="51">
        <v>1222.2564218116268</v>
      </c>
      <c r="D52" s="35">
        <v>4800.0447465307279</v>
      </c>
      <c r="E52" s="53">
        <v>4523.418356617095</v>
      </c>
      <c r="F52" s="35">
        <v>529.68677428490514</v>
      </c>
      <c r="G52" s="53">
        <v>530.90851735015781</v>
      </c>
      <c r="H52" s="35">
        <v>194.28292268479186</v>
      </c>
      <c r="I52" s="35">
        <v>196.41670422112063</v>
      </c>
    </row>
    <row r="53" spans="1:13" ht="13.5" x14ac:dyDescent="0.25">
      <c r="A53" s="18" t="s">
        <v>12</v>
      </c>
      <c r="B53" s="11">
        <v>1508.114112458655</v>
      </c>
      <c r="C53" s="52">
        <v>1480.5274482758621</v>
      </c>
      <c r="D53" s="11">
        <v>2034.3158765159867</v>
      </c>
      <c r="E53" s="52">
        <v>2036.7310344827586</v>
      </c>
      <c r="F53" s="11">
        <v>37.727673649393608</v>
      </c>
      <c r="G53" s="52">
        <v>44.254896551724137</v>
      </c>
      <c r="H53" s="11">
        <v>21.842337375964718</v>
      </c>
      <c r="I53" s="11">
        <v>84.486620689655169</v>
      </c>
    </row>
    <row r="54" spans="1:13" ht="13.5" x14ac:dyDescent="0.25">
      <c r="A54" s="18" t="s">
        <v>13</v>
      </c>
      <c r="B54" s="11">
        <v>919.19698870765365</v>
      </c>
      <c r="C54" s="52">
        <v>802.5370569280343</v>
      </c>
      <c r="D54" s="11">
        <v>833.37515683814308</v>
      </c>
      <c r="E54" s="52">
        <v>1051.4629430719656</v>
      </c>
      <c r="F54" s="11">
        <v>23.337515683814306</v>
      </c>
      <c r="G54" s="52">
        <v>0</v>
      </c>
      <c r="H54" s="11">
        <v>24.090338770388957</v>
      </c>
      <c r="I54" s="11">
        <v>0</v>
      </c>
    </row>
    <row r="55" spans="1:13" ht="13.5" x14ac:dyDescent="0.25">
      <c r="A55" s="18" t="s">
        <v>14</v>
      </c>
      <c r="B55" s="11">
        <v>1044.0210409745293</v>
      </c>
      <c r="C55" s="52">
        <v>1153.3288349077823</v>
      </c>
      <c r="D55" s="11">
        <v>1291.3576965669988</v>
      </c>
      <c r="E55" s="52">
        <v>1028.6711650922177</v>
      </c>
      <c r="F55" s="11">
        <v>5.2070874861572536</v>
      </c>
      <c r="G55" s="52">
        <v>0</v>
      </c>
      <c r="H55" s="11">
        <v>10.414174972314507</v>
      </c>
      <c r="I55" s="11">
        <v>0</v>
      </c>
    </row>
    <row r="56" spans="1:13" ht="13.5" x14ac:dyDescent="0.25">
      <c r="A56" s="18" t="s">
        <v>15</v>
      </c>
      <c r="B56" s="11">
        <v>267.6676875957121</v>
      </c>
      <c r="C56" s="52">
        <v>268.16300940438873</v>
      </c>
      <c r="D56" s="11">
        <v>342.07350689127111</v>
      </c>
      <c r="E56" s="52">
        <v>348.02037617554856</v>
      </c>
      <c r="F56" s="11">
        <v>15.460949464012252</v>
      </c>
      <c r="G56" s="52">
        <v>11.830721003134796</v>
      </c>
      <c r="H56" s="11">
        <v>5.7978560490045945</v>
      </c>
      <c r="I56" s="11">
        <v>0.98589341692789967</v>
      </c>
    </row>
    <row r="57" spans="1:13" ht="13.5" x14ac:dyDescent="0.25">
      <c r="A57" s="18" t="s">
        <v>16</v>
      </c>
      <c r="B57" s="11">
        <v>934.00000000000011</v>
      </c>
      <c r="C57" s="52">
        <v>938</v>
      </c>
      <c r="D57" s="11">
        <v>608</v>
      </c>
      <c r="E57" s="52">
        <v>612</v>
      </c>
      <c r="F57" s="11">
        <v>0</v>
      </c>
      <c r="G57" s="52">
        <v>0</v>
      </c>
      <c r="H57" s="11">
        <v>2</v>
      </c>
      <c r="I57" s="11">
        <v>1</v>
      </c>
    </row>
    <row r="58" spans="1:13" ht="13.5" x14ac:dyDescent="0.25">
      <c r="A58" s="18" t="s">
        <v>17</v>
      </c>
      <c r="B58" s="11">
        <v>370</v>
      </c>
      <c r="C58" s="58">
        <v>375</v>
      </c>
      <c r="D58" s="11">
        <v>386</v>
      </c>
      <c r="E58" s="58">
        <v>401.00000000000006</v>
      </c>
      <c r="F58" s="11">
        <v>0</v>
      </c>
      <c r="G58" s="58">
        <v>0</v>
      </c>
      <c r="H58" s="11">
        <v>0</v>
      </c>
      <c r="I58" s="11">
        <v>0</v>
      </c>
    </row>
    <row r="59" spans="1:13" ht="13.5" x14ac:dyDescent="0.25">
      <c r="A59" s="71" t="s">
        <v>116</v>
      </c>
      <c r="B59" s="77">
        <v>6441.1765737139103</v>
      </c>
      <c r="C59" s="77">
        <v>6328.359870989646</v>
      </c>
      <c r="D59" s="81">
        <v>10516.206650961487</v>
      </c>
      <c r="E59" s="77">
        <v>10245.444236971651</v>
      </c>
      <c r="F59" s="81">
        <v>674.92072536021476</v>
      </c>
      <c r="G59" s="77">
        <v>640.95942963843152</v>
      </c>
      <c r="H59" s="81">
        <v>273.69604996438943</v>
      </c>
      <c r="I59" s="77">
        <v>293.23646240027159</v>
      </c>
    </row>
    <row r="60" spans="1:13" x14ac:dyDescent="0.25">
      <c r="A60" s="78"/>
      <c r="B60" s="4"/>
      <c r="C60" s="4"/>
      <c r="D60" s="4"/>
      <c r="E60" s="4"/>
    </row>
    <row r="61" spans="1:13" ht="13.5" x14ac:dyDescent="0.35">
      <c r="A61" s="2" t="s">
        <v>117</v>
      </c>
    </row>
    <row r="63" spans="1:13" ht="15.5" x14ac:dyDescent="0.25">
      <c r="A63" s="39" t="s">
        <v>127</v>
      </c>
      <c r="B63" s="39"/>
      <c r="C63" s="39"/>
      <c r="D63" s="39"/>
      <c r="E63" s="39"/>
      <c r="F63" s="39"/>
      <c r="G63" s="39"/>
      <c r="H63" s="39"/>
      <c r="I63" s="39"/>
      <c r="J63" s="39"/>
      <c r="K63" s="39"/>
      <c r="L63" s="39"/>
      <c r="M63" s="39"/>
    </row>
    <row r="64" spans="1:13" ht="13.5" x14ac:dyDescent="0.35">
      <c r="A64" s="13"/>
      <c r="B64" s="119"/>
      <c r="C64" s="119"/>
      <c r="D64" s="121"/>
      <c r="E64" s="120"/>
      <c r="F64" s="40"/>
      <c r="G64" s="36"/>
      <c r="H64" s="422" t="s">
        <v>128</v>
      </c>
      <c r="I64" s="431"/>
      <c r="J64" s="431"/>
      <c r="K64" s="423"/>
      <c r="L64" s="37"/>
      <c r="M64" s="38"/>
    </row>
    <row r="65" spans="1:19" ht="13.5" x14ac:dyDescent="0.35">
      <c r="A65" s="117"/>
      <c r="B65" s="430" t="s">
        <v>129</v>
      </c>
      <c r="C65" s="430"/>
      <c r="D65" s="422" t="s">
        <v>130</v>
      </c>
      <c r="E65" s="423"/>
      <c r="F65" s="420" t="s">
        <v>131</v>
      </c>
      <c r="G65" s="421"/>
      <c r="H65" s="420" t="s">
        <v>122</v>
      </c>
      <c r="I65" s="421"/>
      <c r="J65" s="420" t="s">
        <v>123</v>
      </c>
      <c r="K65" s="421"/>
      <c r="L65" s="418" t="s">
        <v>128</v>
      </c>
      <c r="M65" s="419"/>
    </row>
    <row r="66" spans="1:19" ht="13.5" x14ac:dyDescent="0.35">
      <c r="A66" s="117"/>
      <c r="B66" s="43">
        <v>2022</v>
      </c>
      <c r="C66" s="43">
        <v>2023</v>
      </c>
      <c r="D66" s="46">
        <v>2022</v>
      </c>
      <c r="E66" s="43">
        <v>2023</v>
      </c>
      <c r="F66" s="43">
        <v>2022</v>
      </c>
      <c r="G66" s="43">
        <v>2023</v>
      </c>
      <c r="H66" s="43">
        <v>2022</v>
      </c>
      <c r="I66" s="43">
        <v>2023</v>
      </c>
      <c r="J66" s="43">
        <v>2022</v>
      </c>
      <c r="K66" s="43">
        <v>2023</v>
      </c>
      <c r="L66" s="46">
        <v>2022</v>
      </c>
      <c r="M66" s="43">
        <v>2023</v>
      </c>
    </row>
    <row r="67" spans="1:19" ht="13.5" x14ac:dyDescent="0.25">
      <c r="A67" s="82" t="s">
        <v>11</v>
      </c>
      <c r="B67" s="118">
        <v>0.17212490479817213</v>
      </c>
      <c r="C67" s="84">
        <v>0.19589257503949448</v>
      </c>
      <c r="D67" s="70">
        <v>5.0389922015596902E-2</v>
      </c>
      <c r="E67" s="84">
        <v>4.1884816753926704E-2</v>
      </c>
      <c r="F67" s="70">
        <v>0.11635220125786164</v>
      </c>
      <c r="G67" s="84">
        <v>0.15479674796747966</v>
      </c>
      <c r="H67" s="70">
        <v>0.11067193675889328</v>
      </c>
      <c r="I67" s="84">
        <v>0.11465657111952407</v>
      </c>
      <c r="J67" s="70">
        <v>8.3633605158353871E-2</v>
      </c>
      <c r="K67" s="84">
        <v>0.10378205767887437</v>
      </c>
      <c r="L67" s="70">
        <v>9.0788647932501215E-2</v>
      </c>
      <c r="M67" s="70">
        <v>0.10671331729717909</v>
      </c>
    </row>
    <row r="68" spans="1:19" ht="13.5" x14ac:dyDescent="0.25">
      <c r="A68" s="18" t="s">
        <v>12</v>
      </c>
      <c r="B68" s="70">
        <v>0.32983927323549966</v>
      </c>
      <c r="C68" s="85">
        <v>0.30900723208415515</v>
      </c>
      <c r="D68" s="70">
        <v>0.15705521472392639</v>
      </c>
      <c r="E68" s="85">
        <v>0.1495289637201844</v>
      </c>
      <c r="F68" s="70">
        <v>9.3851132686084138E-2</v>
      </c>
      <c r="G68" s="85">
        <v>5.9219380888290714E-2</v>
      </c>
      <c r="H68" s="70">
        <v>0.20840224942110486</v>
      </c>
      <c r="I68" s="85">
        <v>0.21282134721770257</v>
      </c>
      <c r="J68" s="70">
        <v>0.17058222676200205</v>
      </c>
      <c r="K68" s="85">
        <v>0.14497607655502392</v>
      </c>
      <c r="L68" s="70">
        <v>0.18705865398472402</v>
      </c>
      <c r="M68" s="70">
        <v>0.1737212188060113</v>
      </c>
    </row>
    <row r="69" spans="1:19" ht="13.5" x14ac:dyDescent="0.25">
      <c r="A69" s="18" t="s">
        <v>13</v>
      </c>
      <c r="B69" s="70">
        <v>0.2611036339165545</v>
      </c>
      <c r="C69" s="85">
        <v>0.20278833967046894</v>
      </c>
      <c r="D69" s="70">
        <v>0.16415021293070073</v>
      </c>
      <c r="E69" s="85">
        <v>0.1200960768614892</v>
      </c>
      <c r="F69" s="70">
        <v>0.1111111111111111</v>
      </c>
      <c r="G69" s="85">
        <v>5.2356020942408377E-2</v>
      </c>
      <c r="H69" s="70">
        <v>0.15540113708149084</v>
      </c>
      <c r="I69" s="85">
        <v>0.12647241165530068</v>
      </c>
      <c r="J69" s="70">
        <v>0.19738751814223512</v>
      </c>
      <c r="K69" s="85">
        <v>0.13424124513618677</v>
      </c>
      <c r="L69" s="70">
        <v>0.17917808219178083</v>
      </c>
      <c r="M69" s="70">
        <v>0.13082583810302534</v>
      </c>
    </row>
    <row r="70" spans="1:19" ht="13.5" x14ac:dyDescent="0.25">
      <c r="A70" s="18" t="s">
        <v>14</v>
      </c>
      <c r="B70" s="70">
        <v>0.3783783783783784</v>
      </c>
      <c r="C70" s="85">
        <v>0.49329758713136729</v>
      </c>
      <c r="D70" s="70">
        <v>0.19362898188632105</v>
      </c>
      <c r="E70" s="85">
        <v>0.22305764411027568</v>
      </c>
      <c r="F70" s="70">
        <v>0.12162162162162163</v>
      </c>
      <c r="G70" s="85">
        <v>0.20462046204620463</v>
      </c>
      <c r="H70" s="70">
        <v>0.24386381631037213</v>
      </c>
      <c r="I70" s="85">
        <v>0.27770910589204778</v>
      </c>
      <c r="J70" s="70">
        <v>0.23139013452914797</v>
      </c>
      <c r="K70" s="85">
        <v>0.29812528577960679</v>
      </c>
      <c r="L70" s="70">
        <v>0.23801513877207739</v>
      </c>
      <c r="M70" s="70">
        <v>0.28738621586475943</v>
      </c>
    </row>
    <row r="71" spans="1:19" ht="13.5" x14ac:dyDescent="0.25">
      <c r="A71" s="18" t="s">
        <v>15</v>
      </c>
      <c r="B71" s="70">
        <v>0.12087912087912088</v>
      </c>
      <c r="C71" s="85">
        <v>0.23469387755102042</v>
      </c>
      <c r="D71" s="70">
        <v>0.1041041041041041</v>
      </c>
      <c r="E71" s="85">
        <v>0.11293634496919917</v>
      </c>
      <c r="F71" s="70">
        <v>9.8039215686274508E-2</v>
      </c>
      <c r="G71" s="85">
        <v>9.9173553719008267E-2</v>
      </c>
      <c r="H71" s="70">
        <v>0.1245674740484429</v>
      </c>
      <c r="I71" s="85">
        <v>0.14558058925476602</v>
      </c>
      <c r="J71" s="70">
        <v>9.0780141843971637E-2</v>
      </c>
      <c r="K71" s="85">
        <v>0.11764705882352941</v>
      </c>
      <c r="L71" s="70">
        <v>0.10600155884645363</v>
      </c>
      <c r="M71" s="70">
        <v>0.13013168086754454</v>
      </c>
    </row>
    <row r="72" spans="1:19" ht="13.5" x14ac:dyDescent="0.25">
      <c r="A72" s="18" t="s">
        <v>16</v>
      </c>
      <c r="B72" s="70">
        <v>0.19420783645655879</v>
      </c>
      <c r="C72" s="85">
        <v>0.15511551155115511</v>
      </c>
      <c r="D72" s="70">
        <v>0.14811643835616439</v>
      </c>
      <c r="E72" s="85">
        <v>0.1035490605427975</v>
      </c>
      <c r="F72" s="70">
        <v>0.10256410256410256</v>
      </c>
      <c r="G72" s="85">
        <v>0.10638297872340426</v>
      </c>
      <c r="H72" s="70">
        <v>0.16162726772952171</v>
      </c>
      <c r="I72" s="85">
        <v>0.11217948717948718</v>
      </c>
      <c r="J72" s="70">
        <v>0.14720812182741116</v>
      </c>
      <c r="K72" s="85">
        <v>0.116107931316435</v>
      </c>
      <c r="L72" s="70">
        <v>0.15594801732755748</v>
      </c>
      <c r="M72" s="70">
        <v>0.11373182552504038</v>
      </c>
    </row>
    <row r="73" spans="1:19" ht="13.5" x14ac:dyDescent="0.25">
      <c r="A73" s="18" t="s">
        <v>17</v>
      </c>
      <c r="B73" s="70">
        <v>0.25954198473282442</v>
      </c>
      <c r="C73" s="85">
        <v>0.25766871165644173</v>
      </c>
      <c r="D73" s="70">
        <v>0.15076182838813151</v>
      </c>
      <c r="E73" s="86">
        <v>0.10316139767054909</v>
      </c>
      <c r="F73" s="70">
        <v>8.2758620689655171E-2</v>
      </c>
      <c r="G73" s="86">
        <v>1.1976047904191617E-2</v>
      </c>
      <c r="H73" s="70">
        <v>0.15176151761517614</v>
      </c>
      <c r="I73" s="86">
        <v>0.12080536912751678</v>
      </c>
      <c r="J73" s="70">
        <v>0.1554140127388535</v>
      </c>
      <c r="K73" s="86">
        <v>9.9110546378653117E-2</v>
      </c>
      <c r="L73" s="70">
        <v>0.15364412344057782</v>
      </c>
      <c r="M73" s="70">
        <v>0.10966057441253264</v>
      </c>
    </row>
    <row r="74" spans="1:19" ht="13.5" x14ac:dyDescent="0.25">
      <c r="A74" s="88" t="s">
        <v>116</v>
      </c>
      <c r="B74" s="87">
        <v>0.2727113600560126</v>
      </c>
      <c r="C74" s="89">
        <v>0.2853654282225711</v>
      </c>
      <c r="D74" s="87">
        <v>0.12739250422861212</v>
      </c>
      <c r="E74" s="87">
        <v>0.11520695589167648</v>
      </c>
      <c r="F74" s="90">
        <v>0.11354902689971488</v>
      </c>
      <c r="G74" s="87">
        <v>0.13635803230181234</v>
      </c>
      <c r="H74" s="90">
        <v>0.16910841356215989</v>
      </c>
      <c r="I74" s="87">
        <v>0.16586185177409196</v>
      </c>
      <c r="J74" s="90">
        <v>0.13289521723256664</v>
      </c>
      <c r="K74" s="87">
        <v>0.13476914544530202</v>
      </c>
      <c r="L74" s="90">
        <v>0.14721624455112289</v>
      </c>
      <c r="M74" s="87">
        <v>0.1471357791014864</v>
      </c>
    </row>
    <row r="76" spans="1:19" ht="13.5" x14ac:dyDescent="0.35">
      <c r="A76" s="2" t="s">
        <v>117</v>
      </c>
    </row>
    <row r="78" spans="1:19" ht="15.5" x14ac:dyDescent="0.25">
      <c r="A78" s="25" t="s">
        <v>132</v>
      </c>
      <c r="B78" s="25"/>
      <c r="C78" s="25"/>
      <c r="D78" s="25"/>
      <c r="E78" s="25"/>
      <c r="F78" s="25"/>
      <c r="G78" s="25"/>
      <c r="H78" s="25"/>
      <c r="I78" s="25"/>
      <c r="J78" s="25"/>
      <c r="K78" s="25"/>
      <c r="L78" s="25"/>
      <c r="M78" s="25"/>
      <c r="N78" s="25"/>
      <c r="O78" s="25"/>
      <c r="P78" s="25"/>
      <c r="Q78" s="25"/>
      <c r="R78" s="25"/>
      <c r="S78" s="25"/>
    </row>
    <row r="79" spans="1:19" ht="13.5" x14ac:dyDescent="0.35">
      <c r="A79" s="27"/>
      <c r="B79" s="417" t="s">
        <v>129</v>
      </c>
      <c r="C79" s="417"/>
      <c r="D79" s="417"/>
      <c r="E79" s="417"/>
      <c r="F79" s="417"/>
      <c r="G79" s="417"/>
      <c r="H79" s="417" t="s">
        <v>133</v>
      </c>
      <c r="I79" s="417"/>
      <c r="J79" s="417"/>
      <c r="K79" s="417"/>
      <c r="L79" s="417"/>
      <c r="M79" s="417"/>
      <c r="N79" s="417" t="s">
        <v>131</v>
      </c>
      <c r="O79" s="417"/>
      <c r="P79" s="417"/>
      <c r="Q79" s="417"/>
      <c r="R79" s="417"/>
      <c r="S79" s="417"/>
    </row>
    <row r="80" spans="1:19" ht="40.5" x14ac:dyDescent="0.35">
      <c r="A80" s="41"/>
      <c r="B80" s="43">
        <v>2019</v>
      </c>
      <c r="C80" s="43">
        <v>2020</v>
      </c>
      <c r="D80" s="43">
        <v>2021</v>
      </c>
      <c r="E80" s="43">
        <v>2022</v>
      </c>
      <c r="F80" s="43">
        <v>2023</v>
      </c>
      <c r="G80" s="44" t="s">
        <v>10</v>
      </c>
      <c r="H80" s="46">
        <v>2019</v>
      </c>
      <c r="I80" s="43">
        <v>2020</v>
      </c>
      <c r="J80" s="43">
        <v>2021</v>
      </c>
      <c r="K80" s="43">
        <v>2022</v>
      </c>
      <c r="L80" s="43">
        <v>2023</v>
      </c>
      <c r="M80" s="44" t="s">
        <v>10</v>
      </c>
      <c r="N80" s="43">
        <v>2019</v>
      </c>
      <c r="O80" s="43">
        <v>2020</v>
      </c>
      <c r="P80" s="43">
        <v>2021</v>
      </c>
      <c r="Q80" s="43">
        <v>2022</v>
      </c>
      <c r="R80" s="43">
        <v>2023</v>
      </c>
      <c r="S80" s="43" t="s">
        <v>10</v>
      </c>
    </row>
    <row r="81" spans="1:19" ht="13.5" x14ac:dyDescent="0.35">
      <c r="A81" s="42" t="s">
        <v>11</v>
      </c>
      <c r="B81" s="35">
        <v>679</v>
      </c>
      <c r="C81" s="35">
        <v>702.00651647925554</v>
      </c>
      <c r="D81" s="35">
        <v>628.33630993268309</v>
      </c>
      <c r="E81" s="35">
        <v>653.40923251203617</v>
      </c>
      <c r="F81" s="362">
        <v>573.69235391317409</v>
      </c>
      <c r="G81" s="363">
        <v>-0.12200145732926057</v>
      </c>
      <c r="H81" s="35">
        <v>3881</v>
      </c>
      <c r="I81" s="35">
        <v>3593.2894199302054</v>
      </c>
      <c r="J81" s="47">
        <v>3385.3221596373128</v>
      </c>
      <c r="K81" s="35">
        <v>3127.8583970546588</v>
      </c>
      <c r="L81" s="35">
        <v>2982.2278804266184</v>
      </c>
      <c r="M81" s="365">
        <v>-4.6559178243226432E-2</v>
      </c>
      <c r="N81" s="35">
        <v>3065</v>
      </c>
      <c r="O81" s="35">
        <v>3024.6830635905394</v>
      </c>
      <c r="P81" s="35">
        <v>3166.3415304300042</v>
      </c>
      <c r="Q81" s="35">
        <v>3044.7323704333053</v>
      </c>
      <c r="R81" s="11">
        <v>2917.0797656602072</v>
      </c>
      <c r="S81" s="70">
        <v>-4.192572260626358E-2</v>
      </c>
    </row>
    <row r="82" spans="1:19" ht="13.5" x14ac:dyDescent="0.25">
      <c r="A82" s="21" t="s">
        <v>12</v>
      </c>
      <c r="B82" s="11">
        <v>973</v>
      </c>
      <c r="C82" s="11">
        <v>743.35739803512945</v>
      </c>
      <c r="D82" s="11">
        <v>709.68710359408033</v>
      </c>
      <c r="E82" s="11">
        <v>711.86163175303193</v>
      </c>
      <c r="F82" s="11">
        <v>808.6576551724138</v>
      </c>
      <c r="G82" s="85">
        <v>0.1359758963002568</v>
      </c>
      <c r="H82" s="11">
        <v>2457</v>
      </c>
      <c r="I82" s="11">
        <v>2370.8145281333732</v>
      </c>
      <c r="J82" s="11">
        <v>2323.877378435518</v>
      </c>
      <c r="K82" s="11">
        <v>2533.7111356119071</v>
      </c>
      <c r="L82" s="11">
        <v>2451.1177931034481</v>
      </c>
      <c r="M82" s="85">
        <v>-3.2597773813908833E-2</v>
      </c>
      <c r="N82" s="11">
        <v>190</v>
      </c>
      <c r="O82" s="11">
        <v>215.07807383149748</v>
      </c>
      <c r="P82" s="11">
        <v>257.43551797040169</v>
      </c>
      <c r="Q82" s="11">
        <v>356.42723263506065</v>
      </c>
      <c r="R82" s="11">
        <v>386.22455172413794</v>
      </c>
      <c r="S82" s="70">
        <v>8.3600006847922931E-2</v>
      </c>
    </row>
    <row r="83" spans="1:19" ht="13.5" x14ac:dyDescent="0.25">
      <c r="A83" s="21" t="s">
        <v>13</v>
      </c>
      <c r="B83" s="11">
        <v>430</v>
      </c>
      <c r="C83" s="11">
        <v>404.57146490335708</v>
      </c>
      <c r="D83" s="11">
        <v>376.56507592190889</v>
      </c>
      <c r="E83" s="11">
        <v>463.73902132998745</v>
      </c>
      <c r="F83" s="11">
        <v>421.95169082125608</v>
      </c>
      <c r="G83" s="85">
        <v>-9.0109584457410449E-2</v>
      </c>
      <c r="H83" s="11">
        <v>1367</v>
      </c>
      <c r="I83" s="11">
        <v>1337.4656663275687</v>
      </c>
      <c r="J83" s="11">
        <v>1315.9853579175706</v>
      </c>
      <c r="K83" s="11">
        <v>1219.5734002509409</v>
      </c>
      <c r="L83" s="11">
        <v>1230.0289855072463</v>
      </c>
      <c r="M83" s="85">
        <v>8.5731496391721548E-3</v>
      </c>
      <c r="N83" s="11">
        <v>111</v>
      </c>
      <c r="O83" s="11">
        <v>129.46286876907428</v>
      </c>
      <c r="P83" s="11">
        <v>144.44956616052062</v>
      </c>
      <c r="Q83" s="11">
        <v>116.68757841907151</v>
      </c>
      <c r="R83" s="11">
        <v>202.01932367149757</v>
      </c>
      <c r="S83" s="70">
        <v>0.73128388135681266</v>
      </c>
    </row>
    <row r="84" spans="1:19" ht="13.5" x14ac:dyDescent="0.25">
      <c r="A84" s="21" t="s">
        <v>14</v>
      </c>
      <c r="B84" s="11">
        <v>799</v>
      </c>
      <c r="C84" s="11">
        <v>706.44946316179198</v>
      </c>
      <c r="D84" s="11">
        <v>633.58477801268498</v>
      </c>
      <c r="E84" s="11">
        <v>475.14673311184941</v>
      </c>
      <c r="F84" s="11">
        <v>493.72289698605488</v>
      </c>
      <c r="G84" s="85">
        <v>3.9095636315429824E-2</v>
      </c>
      <c r="H84" s="11">
        <v>1484</v>
      </c>
      <c r="I84" s="11">
        <v>1570.9669937060348</v>
      </c>
      <c r="J84" s="11">
        <v>1561.2634249471459</v>
      </c>
      <c r="K84" s="11">
        <v>1642.8361018826135</v>
      </c>
      <c r="L84" s="11">
        <v>1543.0067476383267</v>
      </c>
      <c r="M84" s="85">
        <v>-6.0766472157439841E-2</v>
      </c>
      <c r="N84" s="11">
        <v>129</v>
      </c>
      <c r="O84" s="11">
        <v>107.73354313217327</v>
      </c>
      <c r="P84" s="11">
        <v>139.15179704016913</v>
      </c>
      <c r="Q84" s="11">
        <v>233.01716500553709</v>
      </c>
      <c r="R84" s="11">
        <v>145.27035537561855</v>
      </c>
      <c r="S84" s="70">
        <v>-0.37656800788831779</v>
      </c>
    </row>
    <row r="85" spans="1:19" ht="13.5" x14ac:dyDescent="0.25">
      <c r="A85" s="21" t="s">
        <v>15</v>
      </c>
      <c r="B85" s="11">
        <v>78</v>
      </c>
      <c r="C85" s="11">
        <v>67.420255147058825</v>
      </c>
      <c r="D85" s="11">
        <v>82.723809523809521</v>
      </c>
      <c r="E85" s="11">
        <v>92.765696784073512</v>
      </c>
      <c r="F85" s="11">
        <v>98.589341692789972</v>
      </c>
      <c r="G85" s="85">
        <v>6.2777999956944136E-2</v>
      </c>
      <c r="H85" s="11">
        <v>406</v>
      </c>
      <c r="I85" s="11">
        <v>426.99494926470589</v>
      </c>
      <c r="J85" s="11">
        <v>479.99047619047616</v>
      </c>
      <c r="K85" s="11">
        <v>483.15467075038288</v>
      </c>
      <c r="L85" s="11">
        <v>467.31347962382443</v>
      </c>
      <c r="M85" s="85">
        <v>-3.2786997799184349E-2</v>
      </c>
      <c r="N85" s="11">
        <v>29</v>
      </c>
      <c r="O85" s="11">
        <v>37.129995588235296</v>
      </c>
      <c r="P85" s="11">
        <v>43.285714285714285</v>
      </c>
      <c r="Q85" s="11">
        <v>55.079632465543646</v>
      </c>
      <c r="R85" s="11">
        <v>63.097178683385579</v>
      </c>
      <c r="S85" s="70">
        <v>0.14556281258516923</v>
      </c>
    </row>
    <row r="86" spans="1:19" ht="13.5" x14ac:dyDescent="0.25">
      <c r="A86" s="21" t="s">
        <v>16</v>
      </c>
      <c r="B86" s="11">
        <v>163</v>
      </c>
      <c r="C86" s="11">
        <v>266.85791610284167</v>
      </c>
      <c r="D86" s="11">
        <v>268.81537405628001</v>
      </c>
      <c r="E86" s="11">
        <v>318</v>
      </c>
      <c r="F86" s="11">
        <v>288</v>
      </c>
      <c r="G86" s="85">
        <v>-9.4339622641509441E-2</v>
      </c>
      <c r="H86" s="11">
        <v>942</v>
      </c>
      <c r="I86" s="11">
        <v>1076.6975642760488</v>
      </c>
      <c r="J86" s="11">
        <v>1154.2072752230611</v>
      </c>
      <c r="K86" s="11">
        <v>1181</v>
      </c>
      <c r="L86" s="11">
        <v>1214</v>
      </c>
      <c r="M86" s="85">
        <v>2.7942421676545301E-2</v>
      </c>
      <c r="N86" s="11">
        <v>21</v>
      </c>
      <c r="O86" s="11">
        <v>25.94451962110961</v>
      </c>
      <c r="P86" s="11">
        <v>32.977350720658883</v>
      </c>
      <c r="Q86" s="11">
        <v>45</v>
      </c>
      <c r="R86" s="11">
        <v>49</v>
      </c>
      <c r="S86" s="70">
        <v>8.8888888888888892E-2</v>
      </c>
    </row>
    <row r="87" spans="1:19" ht="13.5" x14ac:dyDescent="0.25">
      <c r="A87" s="21" t="s">
        <v>17</v>
      </c>
      <c r="B87" s="11">
        <v>57</v>
      </c>
      <c r="C87" s="11">
        <v>113.10121457489878</v>
      </c>
      <c r="D87" s="11">
        <v>55</v>
      </c>
      <c r="E87" s="11">
        <v>76</v>
      </c>
      <c r="F87" s="76">
        <v>87</v>
      </c>
      <c r="G87" s="86">
        <v>0.14473684210526316</v>
      </c>
      <c r="H87" s="11">
        <v>651</v>
      </c>
      <c r="I87" s="11">
        <v>611.84615384615381</v>
      </c>
      <c r="J87" s="11">
        <v>642</v>
      </c>
      <c r="K87" s="11">
        <v>605</v>
      </c>
      <c r="L87" s="76">
        <v>597</v>
      </c>
      <c r="M87" s="366">
        <v>-1.3223140495867768E-2</v>
      </c>
      <c r="N87" s="11">
        <v>61</v>
      </c>
      <c r="O87" s="11">
        <v>51.052631578947363</v>
      </c>
      <c r="P87" s="11">
        <v>70</v>
      </c>
      <c r="Q87" s="11">
        <v>75</v>
      </c>
      <c r="R87" s="11">
        <v>92</v>
      </c>
      <c r="S87" s="70">
        <v>0.22666666666666666</v>
      </c>
    </row>
    <row r="88" spans="1:19" ht="13.5" x14ac:dyDescent="0.25">
      <c r="A88" s="71" t="s">
        <v>134</v>
      </c>
      <c r="B88" s="77">
        <v>3197</v>
      </c>
      <c r="C88" s="23">
        <v>3053.2458128076769</v>
      </c>
      <c r="D88" s="23">
        <v>2787.6120713610849</v>
      </c>
      <c r="E88" s="23">
        <v>2848.7932942529992</v>
      </c>
      <c r="F88" s="23">
        <v>2802.5876761161089</v>
      </c>
      <c r="G88" s="364">
        <v>-1.6219364960631921E-2</v>
      </c>
      <c r="H88" s="23">
        <v>11458</v>
      </c>
      <c r="I88" s="23">
        <v>11283.531046412183</v>
      </c>
      <c r="J88" s="23">
        <v>11130.600566887122</v>
      </c>
      <c r="K88" s="23">
        <v>11036.131046951186</v>
      </c>
      <c r="L88" s="23">
        <v>10730.869461891019</v>
      </c>
      <c r="M88" s="364">
        <v>-2.7660199372541674E-2</v>
      </c>
      <c r="N88" s="23">
        <v>3688</v>
      </c>
      <c r="O88" s="23">
        <v>3612.0403407801423</v>
      </c>
      <c r="P88" s="23">
        <v>3937.7873617517926</v>
      </c>
      <c r="Q88" s="23">
        <v>4021.0756587958144</v>
      </c>
      <c r="R88" s="23">
        <v>3974.5428619928703</v>
      </c>
      <c r="S88" s="332">
        <v>-1.1572226128388563E-2</v>
      </c>
    </row>
    <row r="89" spans="1:19" ht="13.5" x14ac:dyDescent="0.25">
      <c r="A89" s="91"/>
      <c r="S89" s="80"/>
    </row>
    <row r="90" spans="1:19" ht="13.5" x14ac:dyDescent="0.35">
      <c r="A90" s="3" t="s">
        <v>135</v>
      </c>
    </row>
    <row r="91" spans="1:19" ht="13.5" x14ac:dyDescent="0.35">
      <c r="A91" s="2" t="s">
        <v>136</v>
      </c>
    </row>
    <row r="92" spans="1:19" ht="13.5" x14ac:dyDescent="0.25">
      <c r="G92" s="29"/>
    </row>
    <row r="93" spans="1:19" ht="13.5" x14ac:dyDescent="0.25">
      <c r="G93" s="29"/>
    </row>
    <row r="94" spans="1:19" ht="15.5" x14ac:dyDescent="0.25">
      <c r="A94" s="25" t="s">
        <v>137</v>
      </c>
      <c r="B94" s="25"/>
      <c r="C94" s="25"/>
      <c r="D94" s="25"/>
      <c r="E94" s="25"/>
      <c r="F94" s="25"/>
      <c r="G94" s="30"/>
    </row>
    <row r="95" spans="1:19" ht="13.5" x14ac:dyDescent="0.35">
      <c r="A95" s="65"/>
      <c r="B95" s="64">
        <v>2019</v>
      </c>
      <c r="C95" s="65">
        <v>2020</v>
      </c>
      <c r="D95" s="65">
        <v>2021</v>
      </c>
      <c r="E95" s="64">
        <v>2022</v>
      </c>
      <c r="F95" s="64">
        <v>2023</v>
      </c>
    </row>
    <row r="96" spans="1:19" ht="13.5" x14ac:dyDescent="0.25">
      <c r="A96" s="108" t="s">
        <v>11</v>
      </c>
      <c r="B96" s="118">
        <v>1</v>
      </c>
      <c r="C96" s="122">
        <v>1</v>
      </c>
      <c r="D96" s="122">
        <v>1</v>
      </c>
      <c r="E96" s="118">
        <v>1</v>
      </c>
      <c r="F96" s="118">
        <v>1</v>
      </c>
    </row>
    <row r="97" spans="1:11" ht="13.5" x14ac:dyDescent="0.25">
      <c r="A97" s="21" t="s">
        <v>12</v>
      </c>
      <c r="B97" s="70">
        <v>0.89</v>
      </c>
      <c r="C97" s="70">
        <v>0.89</v>
      </c>
      <c r="D97" s="70">
        <v>0.9</v>
      </c>
      <c r="E97" s="70">
        <v>1</v>
      </c>
      <c r="F97" s="70">
        <v>1</v>
      </c>
    </row>
    <row r="98" spans="1:11" ht="13.5" x14ac:dyDescent="0.25">
      <c r="A98" s="21" t="s">
        <v>14</v>
      </c>
      <c r="B98" s="70">
        <v>0.56999999999999995</v>
      </c>
      <c r="C98" s="70">
        <v>0.56999999999999995</v>
      </c>
      <c r="D98" s="70">
        <v>0.67</v>
      </c>
      <c r="E98" s="70">
        <v>0.75</v>
      </c>
      <c r="F98" s="70">
        <v>0.83</v>
      </c>
    </row>
    <row r="99" spans="1:11" ht="13.5" x14ac:dyDescent="0.25">
      <c r="A99" s="21" t="s">
        <v>138</v>
      </c>
      <c r="B99" s="70">
        <v>0.75</v>
      </c>
      <c r="C99" s="70">
        <v>0.75</v>
      </c>
      <c r="D99" s="70">
        <v>0.86</v>
      </c>
      <c r="E99" s="70">
        <v>0.86</v>
      </c>
      <c r="F99" s="70">
        <v>1</v>
      </c>
    </row>
    <row r="100" spans="1:11" ht="13.5" x14ac:dyDescent="0.25">
      <c r="A100" s="21" t="s">
        <v>139</v>
      </c>
      <c r="B100" s="70">
        <v>1</v>
      </c>
      <c r="C100" s="70">
        <v>1</v>
      </c>
      <c r="D100" s="70">
        <v>1</v>
      </c>
      <c r="E100" s="70">
        <v>1</v>
      </c>
      <c r="F100" s="70">
        <v>1</v>
      </c>
    </row>
    <row r="101" spans="1:11" ht="13.5" x14ac:dyDescent="0.25">
      <c r="A101" s="88" t="s">
        <v>134</v>
      </c>
      <c r="B101" s="87">
        <v>0.84</v>
      </c>
      <c r="C101" s="87">
        <v>0.84</v>
      </c>
      <c r="D101" s="87">
        <v>0.88</v>
      </c>
      <c r="E101" s="87">
        <v>0.88</v>
      </c>
      <c r="F101" s="87">
        <v>0.92</v>
      </c>
    </row>
    <row r="103" spans="1:11" ht="13.5" customHeight="1" x14ac:dyDescent="0.25">
      <c r="A103" s="427" t="s">
        <v>140</v>
      </c>
      <c r="B103" s="427"/>
      <c r="C103" s="427"/>
      <c r="D103" s="427"/>
      <c r="E103" s="427"/>
      <c r="F103" s="427"/>
      <c r="G103" s="68"/>
    </row>
    <row r="104" spans="1:11" ht="13.5" customHeight="1" x14ac:dyDescent="0.25">
      <c r="A104" s="427"/>
      <c r="B104" s="427"/>
      <c r="C104" s="427"/>
      <c r="D104" s="427"/>
      <c r="E104" s="427"/>
      <c r="F104" s="427"/>
      <c r="G104" s="68"/>
    </row>
    <row r="105" spans="1:11" ht="19" customHeight="1" x14ac:dyDescent="0.25">
      <c r="A105" s="427"/>
      <c r="B105" s="427"/>
      <c r="C105" s="427"/>
      <c r="D105" s="427"/>
      <c r="E105" s="427"/>
      <c r="F105" s="427"/>
      <c r="G105" s="68"/>
    </row>
    <row r="106" spans="1:11" ht="13.5" x14ac:dyDescent="0.35">
      <c r="A106" s="69" t="s">
        <v>136</v>
      </c>
    </row>
    <row r="108" spans="1:11" ht="15.5" x14ac:dyDescent="0.25">
      <c r="A108" s="25" t="s">
        <v>141</v>
      </c>
      <c r="B108" s="25"/>
      <c r="C108" s="25"/>
      <c r="D108" s="25"/>
      <c r="E108" s="25"/>
      <c r="F108" s="25"/>
      <c r="G108" s="25"/>
      <c r="H108" s="25"/>
      <c r="I108" s="25"/>
      <c r="J108" s="25"/>
      <c r="K108" s="25"/>
    </row>
    <row r="109" spans="1:11" ht="16.5" customHeight="1" x14ac:dyDescent="0.35">
      <c r="A109" s="19"/>
      <c r="B109" s="417" t="s">
        <v>142</v>
      </c>
      <c r="C109" s="417"/>
      <c r="D109" s="417"/>
      <c r="E109" s="417"/>
      <c r="F109" s="425"/>
      <c r="G109" s="426" t="s">
        <v>143</v>
      </c>
      <c r="H109" s="417"/>
      <c r="I109" s="417"/>
      <c r="J109" s="417"/>
      <c r="K109" s="417"/>
    </row>
    <row r="110" spans="1:11" ht="13.5" x14ac:dyDescent="0.35">
      <c r="A110" s="27"/>
      <c r="B110" s="43">
        <v>2019</v>
      </c>
      <c r="C110" s="50">
        <v>2020</v>
      </c>
      <c r="D110" s="50">
        <v>2021</v>
      </c>
      <c r="E110" s="50">
        <v>2022</v>
      </c>
      <c r="F110" s="48">
        <v>2023</v>
      </c>
      <c r="G110" s="28">
        <v>2019</v>
      </c>
      <c r="H110" s="28">
        <v>2020</v>
      </c>
      <c r="I110" s="28">
        <v>2021</v>
      </c>
      <c r="J110" s="28">
        <v>2022</v>
      </c>
      <c r="K110" s="43">
        <v>2023</v>
      </c>
    </row>
    <row r="111" spans="1:11" ht="13.5" x14ac:dyDescent="0.25">
      <c r="A111" s="42" t="s">
        <v>11</v>
      </c>
      <c r="B111" s="113">
        <v>0.26</v>
      </c>
      <c r="C111" s="114">
        <v>0.26</v>
      </c>
      <c r="D111" s="114">
        <v>0.26</v>
      </c>
      <c r="E111" s="114">
        <v>0.27</v>
      </c>
      <c r="F111" s="115">
        <v>0.27</v>
      </c>
      <c r="G111" s="116">
        <v>0.19</v>
      </c>
      <c r="H111" s="114">
        <v>0.18</v>
      </c>
      <c r="I111" s="114">
        <v>0.19</v>
      </c>
      <c r="J111" s="114">
        <v>0.18</v>
      </c>
      <c r="K111" s="113">
        <v>0.22</v>
      </c>
    </row>
    <row r="112" spans="1:11" ht="13.5" x14ac:dyDescent="0.25">
      <c r="A112" s="21" t="s">
        <v>12</v>
      </c>
      <c r="B112" s="12">
        <v>0.48</v>
      </c>
      <c r="C112" s="12">
        <v>0.46</v>
      </c>
      <c r="D112" s="12">
        <v>0.44</v>
      </c>
      <c r="E112" s="12">
        <v>0.43</v>
      </c>
      <c r="F112" s="49">
        <v>0.42</v>
      </c>
      <c r="G112" s="12">
        <v>0.49</v>
      </c>
      <c r="H112" s="12">
        <v>0.47</v>
      </c>
      <c r="I112" s="12">
        <v>0.47</v>
      </c>
      <c r="J112" s="12">
        <v>0.45</v>
      </c>
      <c r="K112" s="12">
        <v>0.34</v>
      </c>
    </row>
    <row r="113" spans="1:11" ht="13.5" x14ac:dyDescent="0.25">
      <c r="A113" s="21" t="s">
        <v>13</v>
      </c>
      <c r="B113" s="12">
        <v>0.43</v>
      </c>
      <c r="C113" s="12">
        <v>0.43</v>
      </c>
      <c r="D113" s="12">
        <v>0.42</v>
      </c>
      <c r="E113" s="12">
        <v>0.45</v>
      </c>
      <c r="F113" s="49">
        <v>0.43</v>
      </c>
      <c r="G113" s="12">
        <v>0.37</v>
      </c>
      <c r="H113" s="12">
        <v>0.41</v>
      </c>
      <c r="I113" s="12">
        <v>0.38</v>
      </c>
      <c r="J113" s="12">
        <v>0.44</v>
      </c>
      <c r="K113" s="12">
        <v>0.46</v>
      </c>
    </row>
    <row r="114" spans="1:11" ht="13.5" x14ac:dyDescent="0.25">
      <c r="A114" s="21" t="s">
        <v>14</v>
      </c>
      <c r="B114" s="12">
        <v>0.54</v>
      </c>
      <c r="C114" s="12">
        <v>0.55000000000000004</v>
      </c>
      <c r="D114" s="12">
        <v>0.54</v>
      </c>
      <c r="E114" s="12">
        <v>0.52</v>
      </c>
      <c r="F114" s="49">
        <v>0.53</v>
      </c>
      <c r="G114" s="12">
        <v>0.41</v>
      </c>
      <c r="H114" s="12">
        <v>0.43</v>
      </c>
      <c r="I114" s="12">
        <v>0.43</v>
      </c>
      <c r="J114" s="12">
        <v>0.44</v>
      </c>
      <c r="K114" s="12">
        <v>0.42</v>
      </c>
    </row>
    <row r="115" spans="1:11" ht="13.5" x14ac:dyDescent="0.25">
      <c r="A115" s="21" t="s">
        <v>15</v>
      </c>
      <c r="B115" s="12">
        <v>0.43</v>
      </c>
      <c r="C115" s="12">
        <v>0.44</v>
      </c>
      <c r="D115" s="12">
        <v>0.45</v>
      </c>
      <c r="E115" s="12">
        <v>0.45</v>
      </c>
      <c r="F115" s="49">
        <v>0.45</v>
      </c>
      <c r="G115" s="12">
        <v>0.45</v>
      </c>
      <c r="H115" s="12">
        <v>0.46</v>
      </c>
      <c r="I115" s="12">
        <v>0.41</v>
      </c>
      <c r="J115" s="12">
        <v>0.4</v>
      </c>
      <c r="K115" s="12">
        <v>0.34</v>
      </c>
    </row>
    <row r="116" spans="1:11" ht="13.5" x14ac:dyDescent="0.25">
      <c r="A116" s="21" t="s">
        <v>16</v>
      </c>
      <c r="B116" s="12">
        <v>0.6</v>
      </c>
      <c r="C116" s="12">
        <v>0.62</v>
      </c>
      <c r="D116" s="12">
        <v>0.61</v>
      </c>
      <c r="E116" s="12">
        <v>0.64</v>
      </c>
      <c r="F116" s="49">
        <v>0.6</v>
      </c>
      <c r="G116" s="12">
        <v>0.51</v>
      </c>
      <c r="H116" s="12">
        <v>0.51</v>
      </c>
      <c r="I116" s="12">
        <v>0.49</v>
      </c>
      <c r="J116" s="12">
        <v>0.5</v>
      </c>
      <c r="K116" s="12">
        <v>0.49</v>
      </c>
    </row>
    <row r="117" spans="1:11" ht="13.5" x14ac:dyDescent="0.25">
      <c r="A117" s="21" t="s">
        <v>17</v>
      </c>
      <c r="B117" s="12">
        <v>0.47</v>
      </c>
      <c r="C117" s="12">
        <v>0.52</v>
      </c>
      <c r="D117" s="12">
        <v>0.48</v>
      </c>
      <c r="E117" s="12">
        <v>0.5</v>
      </c>
      <c r="F117" s="49">
        <v>0.48</v>
      </c>
      <c r="G117" s="12">
        <v>0.42</v>
      </c>
      <c r="H117" s="12">
        <v>0.42</v>
      </c>
      <c r="I117" s="12">
        <v>0.45</v>
      </c>
      <c r="J117" s="12">
        <v>0.48</v>
      </c>
      <c r="K117" s="12">
        <v>0.49</v>
      </c>
    </row>
    <row r="118" spans="1:11" ht="13.5" x14ac:dyDescent="0.25">
      <c r="A118" s="22" t="s">
        <v>134</v>
      </c>
      <c r="B118" s="24">
        <v>0.39</v>
      </c>
      <c r="C118" s="24">
        <v>0.4</v>
      </c>
      <c r="D118" s="24">
        <v>0.39</v>
      </c>
      <c r="E118" s="24">
        <v>0.4</v>
      </c>
      <c r="F118" s="24">
        <v>0.4</v>
      </c>
      <c r="G118" s="54">
        <v>0.35</v>
      </c>
      <c r="H118" s="24">
        <v>0.36</v>
      </c>
      <c r="I118" s="24">
        <v>0.36</v>
      </c>
      <c r="J118" s="24">
        <v>0.36</v>
      </c>
      <c r="K118" s="24">
        <v>0.35</v>
      </c>
    </row>
    <row r="119" spans="1:11" ht="13.5" x14ac:dyDescent="0.25">
      <c r="A119" s="29"/>
    </row>
    <row r="120" spans="1:11" ht="13.5" x14ac:dyDescent="0.35">
      <c r="A120" s="3" t="s">
        <v>144</v>
      </c>
    </row>
    <row r="121" spans="1:11" ht="13.5" x14ac:dyDescent="0.35">
      <c r="A121" s="3" t="s">
        <v>136</v>
      </c>
    </row>
    <row r="122" spans="1:11" ht="13.5" x14ac:dyDescent="0.25">
      <c r="A122" s="29"/>
    </row>
    <row r="123" spans="1:11" ht="15.5" x14ac:dyDescent="0.3">
      <c r="A123" s="25" t="s">
        <v>145</v>
      </c>
      <c r="B123" s="25"/>
      <c r="C123" s="25"/>
      <c r="D123" s="25"/>
      <c r="E123" s="10"/>
      <c r="F123" s="10"/>
      <c r="G123" s="10"/>
    </row>
    <row r="124" spans="1:11" ht="13.5" x14ac:dyDescent="0.35">
      <c r="A124" s="19"/>
      <c r="B124" s="20">
        <v>2021</v>
      </c>
      <c r="C124" s="20">
        <v>2022</v>
      </c>
      <c r="D124" s="20">
        <v>2023</v>
      </c>
    </row>
    <row r="125" spans="1:11" ht="13.5" x14ac:dyDescent="0.25">
      <c r="A125" s="21" t="s">
        <v>11</v>
      </c>
      <c r="B125" s="11">
        <v>249</v>
      </c>
      <c r="C125" s="11">
        <v>242</v>
      </c>
      <c r="D125" s="11">
        <v>230</v>
      </c>
    </row>
    <row r="126" spans="1:11" ht="13.5" x14ac:dyDescent="0.25">
      <c r="A126" s="21" t="s">
        <v>12</v>
      </c>
      <c r="B126" s="11">
        <v>67</v>
      </c>
      <c r="C126" s="11">
        <v>69</v>
      </c>
      <c r="D126" s="11">
        <v>84</v>
      </c>
    </row>
    <row r="127" spans="1:11" ht="13.5" x14ac:dyDescent="0.25">
      <c r="A127" s="21" t="s">
        <v>13</v>
      </c>
      <c r="B127" s="11">
        <v>8</v>
      </c>
      <c r="C127" s="11">
        <v>13</v>
      </c>
      <c r="D127" s="11">
        <v>24</v>
      </c>
    </row>
    <row r="128" spans="1:11" ht="13.5" x14ac:dyDescent="0.25">
      <c r="A128" s="21" t="s">
        <v>14</v>
      </c>
      <c r="B128" s="11">
        <v>15</v>
      </c>
      <c r="C128" s="11">
        <v>17</v>
      </c>
      <c r="D128" s="11">
        <v>17</v>
      </c>
    </row>
    <row r="129" spans="1:16" ht="13.5" x14ac:dyDescent="0.25">
      <c r="A129" s="21" t="s">
        <v>15</v>
      </c>
      <c r="B129" s="11">
        <v>4</v>
      </c>
      <c r="C129" s="11">
        <v>5</v>
      </c>
      <c r="D129" s="11">
        <v>0</v>
      </c>
    </row>
    <row r="130" spans="1:16" ht="13.5" x14ac:dyDescent="0.25">
      <c r="A130" s="21" t="s">
        <v>16</v>
      </c>
      <c r="B130" s="11">
        <v>5</v>
      </c>
      <c r="C130" s="11">
        <v>8</v>
      </c>
      <c r="D130" s="11">
        <v>6</v>
      </c>
    </row>
    <row r="131" spans="1:16" ht="13.5" x14ac:dyDescent="0.25">
      <c r="A131" s="21" t="s">
        <v>17</v>
      </c>
      <c r="B131" s="11">
        <v>0</v>
      </c>
      <c r="C131" s="11">
        <v>0</v>
      </c>
      <c r="D131" s="11">
        <v>0</v>
      </c>
    </row>
    <row r="132" spans="1:16" ht="13.5" x14ac:dyDescent="0.25">
      <c r="A132" s="22" t="s">
        <v>116</v>
      </c>
      <c r="B132" s="23">
        <v>352</v>
      </c>
      <c r="C132" s="23">
        <v>350</v>
      </c>
      <c r="D132" s="23">
        <v>361</v>
      </c>
    </row>
    <row r="134" spans="1:16" ht="13.5" x14ac:dyDescent="0.35">
      <c r="A134" s="131" t="s">
        <v>117</v>
      </c>
    </row>
    <row r="136" spans="1:16" ht="15.5" x14ac:dyDescent="0.25">
      <c r="A136" s="25" t="s">
        <v>146</v>
      </c>
      <c r="B136" s="25"/>
      <c r="C136" s="25"/>
      <c r="D136" s="25"/>
      <c r="E136" s="25"/>
      <c r="F136" s="25"/>
      <c r="G136" s="25"/>
      <c r="H136" s="25"/>
      <c r="I136" s="25"/>
      <c r="J136" s="25"/>
      <c r="K136" s="25"/>
      <c r="L136" s="25"/>
      <c r="M136" s="25"/>
      <c r="N136" s="25"/>
      <c r="O136" s="25"/>
      <c r="P136" s="25"/>
    </row>
    <row r="137" spans="1:16" ht="13.5" x14ac:dyDescent="0.35">
      <c r="A137" s="19"/>
      <c r="B137" s="417" t="s">
        <v>147</v>
      </c>
      <c r="C137" s="417"/>
      <c r="D137" s="417"/>
      <c r="E137" s="417"/>
      <c r="F137" s="425"/>
      <c r="G137" s="417" t="s">
        <v>148</v>
      </c>
      <c r="H137" s="417"/>
      <c r="I137" s="417"/>
      <c r="J137" s="417"/>
      <c r="K137" s="425"/>
      <c r="L137" s="426" t="s">
        <v>149</v>
      </c>
      <c r="M137" s="417"/>
      <c r="N137" s="417"/>
      <c r="O137" s="417"/>
      <c r="P137" s="417"/>
    </row>
    <row r="138" spans="1:16" ht="13.5" x14ac:dyDescent="0.35">
      <c r="A138" s="27"/>
      <c r="B138" s="50">
        <v>2019</v>
      </c>
      <c r="C138" s="43">
        <v>2020</v>
      </c>
      <c r="D138" s="43">
        <v>2021</v>
      </c>
      <c r="E138" s="43">
        <v>2022</v>
      </c>
      <c r="F138" s="44">
        <v>2023</v>
      </c>
      <c r="G138" s="43">
        <v>2019</v>
      </c>
      <c r="H138" s="43">
        <v>2020</v>
      </c>
      <c r="I138" s="43">
        <v>2021</v>
      </c>
      <c r="J138" s="43">
        <v>2022</v>
      </c>
      <c r="K138" s="43">
        <v>2023</v>
      </c>
      <c r="L138" s="46">
        <v>2019</v>
      </c>
      <c r="M138" s="43">
        <v>2020</v>
      </c>
      <c r="N138" s="43">
        <v>2021</v>
      </c>
      <c r="O138" s="43">
        <v>2022</v>
      </c>
      <c r="P138" s="43">
        <v>2023</v>
      </c>
    </row>
    <row r="139" spans="1:16" ht="13.5" x14ac:dyDescent="0.25">
      <c r="A139" s="42" t="s">
        <v>11</v>
      </c>
      <c r="B139" s="47">
        <v>122</v>
      </c>
      <c r="C139" s="35">
        <v>40</v>
      </c>
      <c r="D139" s="35">
        <v>48</v>
      </c>
      <c r="E139" s="35">
        <v>28</v>
      </c>
      <c r="F139" s="53">
        <v>35</v>
      </c>
      <c r="G139" s="35">
        <v>0</v>
      </c>
      <c r="H139" s="35">
        <v>0</v>
      </c>
      <c r="I139" s="35">
        <v>0</v>
      </c>
      <c r="J139" s="35">
        <v>0</v>
      </c>
      <c r="K139" s="51">
        <v>1</v>
      </c>
      <c r="L139" s="35">
        <v>1820</v>
      </c>
      <c r="M139" s="35">
        <v>1075</v>
      </c>
      <c r="N139" s="35">
        <v>1136</v>
      </c>
      <c r="O139" s="35">
        <v>334</v>
      </c>
      <c r="P139" s="35">
        <v>823</v>
      </c>
    </row>
    <row r="140" spans="1:16" ht="13.5" x14ac:dyDescent="0.25">
      <c r="A140" s="21" t="s">
        <v>12</v>
      </c>
      <c r="B140" s="11">
        <v>7</v>
      </c>
      <c r="C140" s="11">
        <v>0</v>
      </c>
      <c r="D140" s="11">
        <v>1</v>
      </c>
      <c r="E140" s="11">
        <v>3</v>
      </c>
      <c r="F140" s="52">
        <v>3</v>
      </c>
      <c r="G140" s="11">
        <v>0</v>
      </c>
      <c r="H140" s="11">
        <v>0</v>
      </c>
      <c r="I140" s="11">
        <v>0</v>
      </c>
      <c r="J140" s="11">
        <v>0</v>
      </c>
      <c r="K140" s="52">
        <v>0</v>
      </c>
      <c r="L140" s="11">
        <v>747</v>
      </c>
      <c r="M140" s="11">
        <v>0</v>
      </c>
      <c r="N140" s="11">
        <v>75</v>
      </c>
      <c r="O140" s="11">
        <v>176</v>
      </c>
      <c r="P140" s="11">
        <v>146</v>
      </c>
    </row>
    <row r="141" spans="1:16" ht="13.5" x14ac:dyDescent="0.25">
      <c r="A141" s="21" t="s">
        <v>13</v>
      </c>
      <c r="B141" s="11">
        <v>17</v>
      </c>
      <c r="C141" s="11">
        <v>9</v>
      </c>
      <c r="D141" s="11">
        <v>10</v>
      </c>
      <c r="E141" s="11">
        <v>8</v>
      </c>
      <c r="F141" s="52">
        <v>15</v>
      </c>
      <c r="G141" s="11">
        <v>0</v>
      </c>
      <c r="H141" s="11">
        <v>0</v>
      </c>
      <c r="I141" s="11">
        <v>0</v>
      </c>
      <c r="J141" s="11">
        <v>0</v>
      </c>
      <c r="K141" s="52">
        <v>0</v>
      </c>
      <c r="L141" s="11">
        <v>298</v>
      </c>
      <c r="M141" s="11">
        <v>402</v>
      </c>
      <c r="N141" s="11">
        <v>241</v>
      </c>
      <c r="O141" s="11">
        <v>20</v>
      </c>
      <c r="P141" s="11">
        <v>152</v>
      </c>
    </row>
    <row r="142" spans="1:16" ht="13.5" x14ac:dyDescent="0.25">
      <c r="A142" s="21" t="s">
        <v>14</v>
      </c>
      <c r="B142" s="11">
        <v>0</v>
      </c>
      <c r="C142" s="11">
        <v>0</v>
      </c>
      <c r="D142" s="11">
        <v>0</v>
      </c>
      <c r="E142" s="11">
        <v>0</v>
      </c>
      <c r="F142" s="52">
        <v>0</v>
      </c>
      <c r="G142" s="11">
        <v>0</v>
      </c>
      <c r="H142" s="11">
        <v>0</v>
      </c>
      <c r="I142" s="11">
        <v>0</v>
      </c>
      <c r="J142" s="11">
        <v>0</v>
      </c>
      <c r="K142" s="52">
        <v>0</v>
      </c>
      <c r="L142" s="11">
        <v>0</v>
      </c>
      <c r="M142" s="11">
        <v>0</v>
      </c>
      <c r="N142" s="11">
        <v>0</v>
      </c>
      <c r="O142" s="11">
        <v>0</v>
      </c>
      <c r="P142" s="11">
        <v>0</v>
      </c>
    </row>
    <row r="143" spans="1:16" ht="13.5" x14ac:dyDescent="0.25">
      <c r="A143" s="21" t="s">
        <v>15</v>
      </c>
      <c r="B143" s="11">
        <v>2</v>
      </c>
      <c r="C143" s="11">
        <v>2</v>
      </c>
      <c r="D143" s="11">
        <v>1</v>
      </c>
      <c r="E143" s="11">
        <v>1</v>
      </c>
      <c r="F143" s="52">
        <v>1</v>
      </c>
      <c r="G143" s="11">
        <v>0</v>
      </c>
      <c r="H143" s="11">
        <v>0</v>
      </c>
      <c r="I143" s="11">
        <v>0</v>
      </c>
      <c r="J143" s="11">
        <v>0</v>
      </c>
      <c r="K143" s="52">
        <v>0</v>
      </c>
      <c r="L143" s="11">
        <v>17</v>
      </c>
      <c r="M143" s="11">
        <v>13</v>
      </c>
      <c r="N143" s="11">
        <v>15</v>
      </c>
      <c r="O143" s="11">
        <v>49</v>
      </c>
      <c r="P143" s="11">
        <v>15</v>
      </c>
    </row>
    <row r="144" spans="1:16" ht="13.5" x14ac:dyDescent="0.25">
      <c r="A144" s="21" t="s">
        <v>16</v>
      </c>
      <c r="B144" s="11">
        <v>0</v>
      </c>
      <c r="C144" s="11">
        <v>0</v>
      </c>
      <c r="D144" s="11">
        <v>7</v>
      </c>
      <c r="E144" s="11">
        <v>5</v>
      </c>
      <c r="F144" s="52">
        <v>7</v>
      </c>
      <c r="G144" s="11">
        <v>0</v>
      </c>
      <c r="H144" s="11">
        <v>0</v>
      </c>
      <c r="I144" s="11">
        <v>0</v>
      </c>
      <c r="J144" s="11">
        <v>0</v>
      </c>
      <c r="K144" s="52">
        <v>0</v>
      </c>
      <c r="L144" s="11">
        <v>0</v>
      </c>
      <c r="M144" s="11">
        <v>0</v>
      </c>
      <c r="N144" s="11">
        <v>59</v>
      </c>
      <c r="O144" s="11">
        <v>137</v>
      </c>
      <c r="P144" s="11">
        <v>728</v>
      </c>
    </row>
    <row r="145" spans="1:16" ht="13.5" x14ac:dyDescent="0.25">
      <c r="A145" s="21" t="s">
        <v>17</v>
      </c>
      <c r="B145" s="11">
        <v>4</v>
      </c>
      <c r="C145" s="11">
        <v>1</v>
      </c>
      <c r="D145" s="11">
        <v>2</v>
      </c>
      <c r="E145" s="11">
        <v>3</v>
      </c>
      <c r="F145" s="52">
        <v>8</v>
      </c>
      <c r="G145" s="11">
        <v>0</v>
      </c>
      <c r="H145" s="11">
        <v>0</v>
      </c>
      <c r="I145" s="11">
        <v>0</v>
      </c>
      <c r="J145" s="11">
        <v>0</v>
      </c>
      <c r="K145" s="52">
        <v>0</v>
      </c>
      <c r="L145" s="11">
        <v>289</v>
      </c>
      <c r="M145" s="11">
        <v>11</v>
      </c>
      <c r="N145" s="11">
        <v>16</v>
      </c>
      <c r="O145" s="11">
        <v>25</v>
      </c>
      <c r="P145" s="11">
        <v>180</v>
      </c>
    </row>
    <row r="146" spans="1:16" ht="13.5" x14ac:dyDescent="0.25">
      <c r="A146" s="22" t="s">
        <v>20</v>
      </c>
      <c r="B146" s="23">
        <v>152</v>
      </c>
      <c r="C146" s="23">
        <v>52</v>
      </c>
      <c r="D146" s="23">
        <v>69</v>
      </c>
      <c r="E146" s="23">
        <v>48</v>
      </c>
      <c r="F146" s="45">
        <v>69</v>
      </c>
      <c r="G146" s="23">
        <v>0</v>
      </c>
      <c r="H146" s="23">
        <v>0</v>
      </c>
      <c r="I146" s="23">
        <v>0</v>
      </c>
      <c r="J146" s="23">
        <v>0</v>
      </c>
      <c r="K146" s="45">
        <v>1</v>
      </c>
      <c r="L146" s="23">
        <v>3171</v>
      </c>
      <c r="M146" s="23">
        <v>1501</v>
      </c>
      <c r="N146" s="23">
        <v>1542</v>
      </c>
      <c r="O146" s="23">
        <v>741</v>
      </c>
      <c r="P146" s="23">
        <v>2044</v>
      </c>
    </row>
    <row r="147" spans="1:16" ht="13.5" x14ac:dyDescent="0.25">
      <c r="A147" s="110"/>
      <c r="B147" s="15"/>
      <c r="C147" s="15"/>
      <c r="D147" s="15"/>
      <c r="E147" s="15"/>
      <c r="F147" s="15"/>
      <c r="G147" s="15"/>
      <c r="H147" s="15"/>
      <c r="I147" s="15"/>
      <c r="J147" s="15"/>
      <c r="K147" s="15"/>
      <c r="L147" s="15"/>
      <c r="M147" s="15"/>
      <c r="N147" s="15"/>
      <c r="O147" s="15"/>
      <c r="P147" s="15"/>
    </row>
    <row r="148" spans="1:16" ht="13.5" x14ac:dyDescent="0.25">
      <c r="A148" s="110"/>
      <c r="B148" s="15"/>
      <c r="C148" s="15"/>
      <c r="D148" s="15"/>
      <c r="E148" s="15"/>
      <c r="F148" s="15"/>
      <c r="G148" s="15"/>
      <c r="H148" s="15"/>
      <c r="I148" s="15"/>
      <c r="J148" s="15"/>
      <c r="K148" s="15"/>
      <c r="L148" s="15"/>
      <c r="M148" s="15"/>
      <c r="N148" s="15"/>
      <c r="O148" s="15"/>
      <c r="P148" s="15"/>
    </row>
    <row r="149" spans="1:16" ht="15.5" x14ac:dyDescent="0.25">
      <c r="A149" s="25" t="s">
        <v>150</v>
      </c>
      <c r="B149" s="25"/>
      <c r="C149" s="31"/>
      <c r="D149" s="31"/>
      <c r="E149" s="15"/>
      <c r="F149" s="15"/>
      <c r="G149" s="15"/>
      <c r="H149" s="15"/>
      <c r="I149" s="15"/>
      <c r="J149" s="15"/>
      <c r="K149" s="15"/>
      <c r="L149" s="15"/>
      <c r="M149" s="15"/>
      <c r="N149" s="15"/>
      <c r="O149" s="15"/>
      <c r="P149" s="15"/>
    </row>
    <row r="150" spans="1:16" ht="15.5" x14ac:dyDescent="0.35">
      <c r="A150" s="43"/>
      <c r="B150" s="43">
        <v>2023</v>
      </c>
      <c r="C150" s="111"/>
      <c r="D150" s="111"/>
      <c r="E150" s="15"/>
      <c r="F150" s="15"/>
      <c r="G150" s="15"/>
      <c r="H150" s="15"/>
      <c r="I150" s="15"/>
      <c r="J150" s="15"/>
      <c r="K150" s="15"/>
      <c r="L150" s="15"/>
      <c r="M150" s="15"/>
      <c r="N150" s="15"/>
      <c r="O150" s="15"/>
      <c r="P150" s="15"/>
    </row>
    <row r="151" spans="1:16" ht="13.5" x14ac:dyDescent="0.25">
      <c r="A151" s="21" t="s">
        <v>11</v>
      </c>
      <c r="B151" s="11" t="s">
        <v>151</v>
      </c>
      <c r="C151" s="15"/>
      <c r="D151" s="15"/>
      <c r="E151" s="15"/>
      <c r="F151" s="15"/>
      <c r="G151" s="15"/>
      <c r="H151" s="15"/>
      <c r="I151" s="15"/>
      <c r="J151" s="15"/>
      <c r="K151" s="15"/>
      <c r="L151" s="15"/>
      <c r="M151" s="15"/>
      <c r="N151" s="15"/>
      <c r="O151" s="15"/>
      <c r="P151" s="15"/>
    </row>
    <row r="152" spans="1:16" ht="13.5" x14ac:dyDescent="0.25">
      <c r="A152" s="21" t="s">
        <v>12</v>
      </c>
      <c r="B152" s="11" t="s">
        <v>152</v>
      </c>
      <c r="C152" s="15"/>
      <c r="D152" s="15"/>
      <c r="E152" s="15"/>
      <c r="F152" s="15"/>
      <c r="G152" s="15"/>
      <c r="H152" s="15"/>
      <c r="I152" s="15"/>
      <c r="J152" s="15"/>
      <c r="K152" s="15"/>
      <c r="L152" s="15"/>
      <c r="M152" s="15"/>
      <c r="N152" s="15"/>
      <c r="O152" s="15"/>
      <c r="P152" s="15"/>
    </row>
    <row r="153" spans="1:16" ht="13.5" x14ac:dyDescent="0.25">
      <c r="A153" s="21" t="s">
        <v>14</v>
      </c>
      <c r="B153" s="11" t="s">
        <v>153</v>
      </c>
      <c r="C153" s="15"/>
      <c r="D153" s="15"/>
      <c r="E153" s="15"/>
      <c r="F153" s="15"/>
      <c r="G153" s="15"/>
      <c r="H153" s="15"/>
      <c r="I153" s="15"/>
      <c r="J153" s="15"/>
      <c r="K153" s="15"/>
      <c r="L153" s="15"/>
      <c r="M153" s="15"/>
      <c r="N153" s="15"/>
      <c r="O153" s="15"/>
      <c r="P153" s="15"/>
    </row>
    <row r="154" spans="1:16" ht="13.5" x14ac:dyDescent="0.25">
      <c r="A154" s="29"/>
      <c r="B154" s="9"/>
      <c r="C154" s="15"/>
      <c r="D154" s="15"/>
      <c r="E154" s="15"/>
      <c r="F154" s="15"/>
      <c r="G154" s="15"/>
      <c r="H154" s="15"/>
      <c r="I154" s="15"/>
      <c r="J154" s="15"/>
      <c r="K154" s="15"/>
      <c r="L154" s="15"/>
      <c r="M154" s="15"/>
      <c r="N154" s="15"/>
      <c r="O154" s="15"/>
      <c r="P154" s="15"/>
    </row>
    <row r="155" spans="1:16" ht="15.5" x14ac:dyDescent="0.25">
      <c r="A155" s="25" t="s">
        <v>154</v>
      </c>
      <c r="B155" s="25"/>
      <c r="C155" s="25"/>
      <c r="D155" s="25"/>
      <c r="E155" s="15"/>
      <c r="F155" s="15"/>
      <c r="G155" s="15"/>
      <c r="H155" s="15"/>
      <c r="I155" s="15"/>
      <c r="J155" s="15"/>
      <c r="K155" s="15"/>
      <c r="L155" s="15"/>
      <c r="M155" s="15"/>
      <c r="N155" s="15"/>
      <c r="O155" s="15"/>
      <c r="P155" s="15"/>
    </row>
    <row r="156" spans="1:16" ht="40.5" x14ac:dyDescent="0.35">
      <c r="A156" s="27"/>
      <c r="B156" s="50">
        <v>2022</v>
      </c>
      <c r="C156" s="43">
        <v>2023</v>
      </c>
      <c r="D156" s="43" t="s">
        <v>10</v>
      </c>
      <c r="E156" s="15"/>
      <c r="F156" s="15"/>
      <c r="G156" s="15"/>
      <c r="H156" s="15"/>
      <c r="I156" s="15"/>
      <c r="J156" s="15"/>
      <c r="K156" s="15"/>
      <c r="L156" s="15"/>
      <c r="M156" s="15"/>
      <c r="N156" s="15"/>
      <c r="O156" s="15"/>
      <c r="P156" s="15"/>
    </row>
    <row r="157" spans="1:16" ht="13.5" x14ac:dyDescent="0.25">
      <c r="A157" s="331" t="s">
        <v>20</v>
      </c>
      <c r="B157" s="333">
        <v>38.57</v>
      </c>
      <c r="C157" s="334">
        <v>44.46</v>
      </c>
      <c r="D157" s="332">
        <v>0.15</v>
      </c>
      <c r="E157" s="15"/>
      <c r="F157" s="15"/>
      <c r="G157" s="15"/>
      <c r="H157" s="15"/>
      <c r="I157" s="15"/>
      <c r="J157" s="15"/>
      <c r="K157" s="15"/>
      <c r="L157" s="15"/>
      <c r="M157" s="15"/>
      <c r="N157" s="15"/>
      <c r="O157" s="15"/>
      <c r="P157" s="15"/>
    </row>
    <row r="158" spans="1:16" ht="13.5" x14ac:dyDescent="0.25">
      <c r="E158" s="15"/>
    </row>
    <row r="159" spans="1:16" ht="20.5" x14ac:dyDescent="0.45">
      <c r="A159" s="26" t="s">
        <v>155</v>
      </c>
    </row>
    <row r="160" spans="1:16" ht="15" x14ac:dyDescent="0.3">
      <c r="A160" s="1"/>
    </row>
    <row r="161" spans="1:10" ht="19" x14ac:dyDescent="0.45">
      <c r="A161" s="17" t="s">
        <v>156</v>
      </c>
    </row>
    <row r="162" spans="1:10" ht="16" customHeight="1" x14ac:dyDescent="0.25">
      <c r="A162" s="5" t="s">
        <v>157</v>
      </c>
      <c r="B162" s="5"/>
      <c r="C162" s="5"/>
      <c r="D162" s="5"/>
      <c r="E162" s="5"/>
      <c r="F162" s="5"/>
    </row>
    <row r="163" spans="1:10" ht="41.5" customHeight="1" x14ac:dyDescent="0.35">
      <c r="A163" s="28"/>
      <c r="B163" s="123">
        <v>2019</v>
      </c>
      <c r="C163" s="123">
        <v>2020</v>
      </c>
      <c r="D163" s="123">
        <v>2021</v>
      </c>
      <c r="E163" s="123">
        <v>2022</v>
      </c>
      <c r="F163" s="28">
        <v>2023</v>
      </c>
      <c r="G163" s="103"/>
      <c r="H163" s="103"/>
      <c r="I163" s="103"/>
      <c r="J163" s="103"/>
    </row>
    <row r="164" spans="1:10" ht="13.5" x14ac:dyDescent="0.25">
      <c r="A164" s="124" t="s">
        <v>11</v>
      </c>
      <c r="B164" s="35">
        <v>29522</v>
      </c>
      <c r="C164" s="35">
        <f>8936-140+1830</f>
        <v>10626</v>
      </c>
      <c r="D164" s="35">
        <v>17112</v>
      </c>
      <c r="E164" s="35">
        <v>49375</v>
      </c>
      <c r="F164" s="125">
        <v>90417</v>
      </c>
    </row>
    <row r="165" spans="1:10" ht="13.5" x14ac:dyDescent="0.25">
      <c r="A165" s="21" t="s">
        <v>12</v>
      </c>
      <c r="B165" s="11">
        <v>3000</v>
      </c>
      <c r="C165" s="11">
        <v>0</v>
      </c>
      <c r="D165" s="11">
        <v>12082</v>
      </c>
      <c r="E165" s="11">
        <v>13940</v>
      </c>
      <c r="F165" s="11">
        <v>13216</v>
      </c>
    </row>
    <row r="166" spans="1:10" ht="13.5" x14ac:dyDescent="0.25">
      <c r="A166" s="21" t="s">
        <v>13</v>
      </c>
      <c r="B166" s="11">
        <v>24</v>
      </c>
      <c r="C166" s="11">
        <f>(98+45)</f>
        <v>143</v>
      </c>
      <c r="D166" s="11">
        <v>2878</v>
      </c>
      <c r="E166" s="11">
        <v>2140</v>
      </c>
      <c r="F166" s="11">
        <v>5706</v>
      </c>
    </row>
    <row r="167" spans="1:10" ht="13.5" x14ac:dyDescent="0.25">
      <c r="A167" s="21" t="s">
        <v>14</v>
      </c>
      <c r="B167" s="11">
        <v>0</v>
      </c>
      <c r="C167" s="11">
        <v>0</v>
      </c>
      <c r="D167" s="11">
        <v>184</v>
      </c>
      <c r="E167" s="11">
        <v>337</v>
      </c>
      <c r="F167" s="11">
        <v>502</v>
      </c>
    </row>
    <row r="168" spans="1:10" ht="13.5" x14ac:dyDescent="0.25">
      <c r="A168" s="21" t="s">
        <v>15</v>
      </c>
      <c r="B168" s="11">
        <v>1340</v>
      </c>
      <c r="C168" s="11">
        <v>0</v>
      </c>
      <c r="D168" s="11">
        <v>3705</v>
      </c>
      <c r="E168" s="11">
        <v>10303</v>
      </c>
      <c r="F168" s="11">
        <v>20983</v>
      </c>
    </row>
    <row r="169" spans="1:10" ht="13.5" x14ac:dyDescent="0.25">
      <c r="A169" s="21" t="s">
        <v>16</v>
      </c>
      <c r="B169" s="11">
        <v>140</v>
      </c>
      <c r="C169" s="11">
        <v>90</v>
      </c>
      <c r="D169" s="11">
        <v>244</v>
      </c>
      <c r="E169" s="11">
        <v>8990</v>
      </c>
      <c r="F169" s="11">
        <v>9757</v>
      </c>
    </row>
    <row r="170" spans="1:10" ht="13.5" x14ac:dyDescent="0.25">
      <c r="A170" s="101" t="s">
        <v>17</v>
      </c>
      <c r="B170" s="32">
        <v>1300</v>
      </c>
      <c r="C170" s="32">
        <v>70</v>
      </c>
      <c r="D170" s="32">
        <v>1304</v>
      </c>
      <c r="E170" s="32">
        <v>1030</v>
      </c>
      <c r="F170" s="32">
        <v>1939</v>
      </c>
    </row>
    <row r="171" spans="1:10" ht="13.5" x14ac:dyDescent="0.25">
      <c r="A171" s="102" t="s">
        <v>20</v>
      </c>
      <c r="B171" s="94">
        <f>SUM(B164:B170)</f>
        <v>35326</v>
      </c>
      <c r="C171" s="94">
        <f>SUM(C164:C170)</f>
        <v>10929</v>
      </c>
      <c r="D171" s="94">
        <f>SUM(D164:D170)</f>
        <v>37509</v>
      </c>
      <c r="E171" s="95">
        <f>SUM(E164:E170)</f>
        <v>86115</v>
      </c>
      <c r="F171" s="94">
        <f>SUM(F164:F170)</f>
        <v>142520</v>
      </c>
      <c r="H171" s="33"/>
    </row>
    <row r="172" spans="1:10" ht="13.5" x14ac:dyDescent="0.25">
      <c r="A172" s="92"/>
      <c r="B172" s="96"/>
      <c r="C172" s="6"/>
      <c r="D172" s="7"/>
      <c r="E172" s="100"/>
      <c r="F172" s="99"/>
    </row>
    <row r="173" spans="1:10" ht="15.5" x14ac:dyDescent="0.25">
      <c r="A173" s="5" t="s">
        <v>158</v>
      </c>
      <c r="B173" s="5"/>
      <c r="C173" s="5"/>
      <c r="D173" s="5"/>
      <c r="E173" s="97"/>
      <c r="F173" s="98"/>
    </row>
    <row r="174" spans="1:10" ht="13.5" x14ac:dyDescent="0.35">
      <c r="A174" s="28"/>
      <c r="B174" s="123">
        <v>2019</v>
      </c>
      <c r="C174" s="123">
        <v>2020</v>
      </c>
      <c r="D174" s="123">
        <v>2021</v>
      </c>
      <c r="E174" s="123">
        <v>2022</v>
      </c>
      <c r="F174" s="28">
        <v>2023</v>
      </c>
    </row>
    <row r="175" spans="1:10" ht="13.5" x14ac:dyDescent="0.25">
      <c r="A175" s="21" t="s">
        <v>11</v>
      </c>
      <c r="B175" s="11">
        <v>2052</v>
      </c>
      <c r="C175" s="11">
        <v>520</v>
      </c>
      <c r="D175" s="11">
        <v>760</v>
      </c>
      <c r="E175" s="11">
        <v>2512</v>
      </c>
      <c r="F175" s="125">
        <v>5086</v>
      </c>
    </row>
    <row r="176" spans="1:10" ht="13.5" x14ac:dyDescent="0.25">
      <c r="A176" s="21" t="s">
        <v>12</v>
      </c>
      <c r="B176" s="11">
        <v>122</v>
      </c>
      <c r="C176" s="11">
        <v>0</v>
      </c>
      <c r="D176" s="11">
        <v>7</v>
      </c>
      <c r="E176" s="11">
        <v>10</v>
      </c>
      <c r="F176" s="11">
        <v>12</v>
      </c>
    </row>
    <row r="177" spans="1:6" ht="13.5" x14ac:dyDescent="0.25">
      <c r="A177" s="21" t="s">
        <v>13</v>
      </c>
      <c r="B177" s="11">
        <v>2</v>
      </c>
      <c r="C177" s="11">
        <v>2</v>
      </c>
      <c r="D177" s="11">
        <v>28</v>
      </c>
      <c r="E177" s="11">
        <v>8</v>
      </c>
      <c r="F177" s="11">
        <v>5689</v>
      </c>
    </row>
    <row r="178" spans="1:6" ht="13.5" x14ac:dyDescent="0.25">
      <c r="A178" s="21" t="s">
        <v>14</v>
      </c>
      <c r="B178" s="11">
        <v>0</v>
      </c>
      <c r="C178" s="11">
        <v>0</v>
      </c>
      <c r="D178" s="11">
        <v>16</v>
      </c>
      <c r="E178" s="11">
        <v>3</v>
      </c>
      <c r="F178" s="11">
        <v>22</v>
      </c>
    </row>
    <row r="179" spans="1:6" ht="13.5" x14ac:dyDescent="0.25">
      <c r="A179" s="21" t="s">
        <v>15</v>
      </c>
      <c r="B179" s="11">
        <v>4</v>
      </c>
      <c r="C179" s="11">
        <v>0</v>
      </c>
      <c r="D179" s="11">
        <v>173</v>
      </c>
      <c r="E179" s="11">
        <v>290</v>
      </c>
      <c r="F179" s="11">
        <v>198</v>
      </c>
    </row>
    <row r="180" spans="1:6" ht="13.5" x14ac:dyDescent="0.25">
      <c r="A180" s="21" t="s">
        <v>16</v>
      </c>
      <c r="B180" s="11">
        <v>7</v>
      </c>
      <c r="C180" s="11">
        <v>3</v>
      </c>
      <c r="D180" s="11">
        <v>2</v>
      </c>
      <c r="E180" s="11">
        <v>38</v>
      </c>
      <c r="F180" s="11">
        <v>48</v>
      </c>
    </row>
    <row r="181" spans="1:6" ht="13.5" x14ac:dyDescent="0.25">
      <c r="A181" s="101" t="s">
        <v>17</v>
      </c>
      <c r="B181" s="32">
        <v>30</v>
      </c>
      <c r="C181" s="32">
        <v>2</v>
      </c>
      <c r="D181" s="32">
        <v>17</v>
      </c>
      <c r="E181" s="32">
        <v>15</v>
      </c>
      <c r="F181" s="32">
        <v>25</v>
      </c>
    </row>
    <row r="182" spans="1:6" ht="13.5" x14ac:dyDescent="0.25">
      <c r="A182" s="102" t="s">
        <v>20</v>
      </c>
      <c r="B182" s="94">
        <f>SUM(B175:B181)</f>
        <v>2217</v>
      </c>
      <c r="C182" s="94">
        <f>SUM(C175:C181)</f>
        <v>527</v>
      </c>
      <c r="D182" s="94">
        <f>SUM(D175:D181)</f>
        <v>1003</v>
      </c>
      <c r="E182" s="94">
        <f>SUM(E175:E181)</f>
        <v>2876</v>
      </c>
      <c r="F182" s="94">
        <f>SUM(F175:F181)</f>
        <v>11080</v>
      </c>
    </row>
  </sheetData>
  <mergeCells count="33">
    <mergeCell ref="A2:P7"/>
    <mergeCell ref="B109:F109"/>
    <mergeCell ref="G109:K109"/>
    <mergeCell ref="B65:C65"/>
    <mergeCell ref="D65:E65"/>
    <mergeCell ref="F65:G65"/>
    <mergeCell ref="H65:I65"/>
    <mergeCell ref="B34:E34"/>
    <mergeCell ref="F34:I34"/>
    <mergeCell ref="J34:M34"/>
    <mergeCell ref="B49:E49"/>
    <mergeCell ref="F49:I49"/>
    <mergeCell ref="B35:C35"/>
    <mergeCell ref="D35:E35"/>
    <mergeCell ref="A17:C17"/>
    <mergeCell ref="H64:K64"/>
    <mergeCell ref="B137:F137"/>
    <mergeCell ref="G137:K137"/>
    <mergeCell ref="L137:P137"/>
    <mergeCell ref="A103:F105"/>
    <mergeCell ref="B79:G79"/>
    <mergeCell ref="F35:G35"/>
    <mergeCell ref="H35:I35"/>
    <mergeCell ref="J35:K35"/>
    <mergeCell ref="B50:C50"/>
    <mergeCell ref="F50:G50"/>
    <mergeCell ref="D50:E50"/>
    <mergeCell ref="L35:M35"/>
    <mergeCell ref="H50:I50"/>
    <mergeCell ref="N79:S79"/>
    <mergeCell ref="L65:M65"/>
    <mergeCell ref="J65:K65"/>
    <mergeCell ref="H79:M7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DCAF-381D-47CF-A8DB-53888FFF7C5A}">
  <sheetPr>
    <tabColor theme="4"/>
  </sheetPr>
  <dimension ref="A2:Z42"/>
  <sheetViews>
    <sheetView zoomScale="80" zoomScaleNormal="80" workbookViewId="0">
      <selection activeCell="H25" sqref="H25"/>
    </sheetView>
  </sheetViews>
  <sheetFormatPr baseColWidth="10" defaultColWidth="11" defaultRowHeight="11.5" x14ac:dyDescent="0.25"/>
  <cols>
    <col min="1" max="1" width="21.26953125" customWidth="1"/>
    <col min="4" max="4" width="13.08984375" customWidth="1"/>
  </cols>
  <sheetData>
    <row r="2" spans="1:26" ht="11.5" customHeight="1" x14ac:dyDescent="0.25">
      <c r="A2" s="428" t="s">
        <v>0</v>
      </c>
      <c r="B2" s="429"/>
      <c r="C2" s="429"/>
      <c r="D2" s="429"/>
      <c r="E2" s="429"/>
      <c r="F2" s="429"/>
      <c r="G2" s="429"/>
      <c r="H2" s="429"/>
      <c r="I2" s="429"/>
      <c r="J2" s="429"/>
      <c r="K2" s="429"/>
      <c r="L2" s="429"/>
      <c r="M2" s="429"/>
      <c r="N2" s="429"/>
      <c r="O2" s="429"/>
      <c r="P2" s="429"/>
      <c r="Q2" s="59"/>
      <c r="R2" s="59"/>
      <c r="S2" s="59"/>
      <c r="T2" s="59"/>
      <c r="U2" s="59"/>
      <c r="V2" s="59"/>
      <c r="W2" s="59"/>
      <c r="X2" s="59"/>
      <c r="Y2" s="59"/>
      <c r="Z2" s="59"/>
    </row>
    <row r="3" spans="1:26" x14ac:dyDescent="0.25">
      <c r="A3" s="428"/>
      <c r="B3" s="429"/>
      <c r="C3" s="429"/>
      <c r="D3" s="429"/>
      <c r="E3" s="429"/>
      <c r="F3" s="429"/>
      <c r="G3" s="429"/>
      <c r="H3" s="429"/>
      <c r="I3" s="429"/>
      <c r="J3" s="429"/>
      <c r="K3" s="429"/>
      <c r="L3" s="429"/>
      <c r="M3" s="429"/>
      <c r="N3" s="429"/>
      <c r="O3" s="429"/>
      <c r="P3" s="429"/>
      <c r="Q3" s="59"/>
      <c r="R3" s="59"/>
      <c r="S3" s="59"/>
      <c r="T3" s="59"/>
      <c r="U3" s="59"/>
      <c r="V3" s="59"/>
      <c r="W3" s="59"/>
      <c r="X3" s="59"/>
      <c r="Y3" s="59"/>
      <c r="Z3" s="59"/>
    </row>
    <row r="4" spans="1:26" x14ac:dyDescent="0.25">
      <c r="A4" s="428"/>
      <c r="B4" s="429"/>
      <c r="C4" s="429"/>
      <c r="D4" s="429"/>
      <c r="E4" s="429"/>
      <c r="F4" s="429"/>
      <c r="G4" s="429"/>
      <c r="H4" s="429"/>
      <c r="I4" s="429"/>
      <c r="J4" s="429"/>
      <c r="K4" s="429"/>
      <c r="L4" s="429"/>
      <c r="M4" s="429"/>
      <c r="N4" s="429"/>
      <c r="O4" s="429"/>
      <c r="P4" s="429"/>
      <c r="Q4" s="59"/>
      <c r="R4" s="59"/>
      <c r="S4" s="59"/>
      <c r="T4" s="59"/>
      <c r="U4" s="59"/>
      <c r="V4" s="59"/>
      <c r="W4" s="59"/>
      <c r="X4" s="59"/>
      <c r="Y4" s="59"/>
      <c r="Z4" s="59"/>
    </row>
    <row r="5" spans="1:26" x14ac:dyDescent="0.25">
      <c r="A5" s="428"/>
      <c r="B5" s="429"/>
      <c r="C5" s="429"/>
      <c r="D5" s="429"/>
      <c r="E5" s="429"/>
      <c r="F5" s="429"/>
      <c r="G5" s="429"/>
      <c r="H5" s="429"/>
      <c r="I5" s="429"/>
      <c r="J5" s="429"/>
      <c r="K5" s="429"/>
      <c r="L5" s="429"/>
      <c r="M5" s="429"/>
      <c r="N5" s="429"/>
      <c r="O5" s="429"/>
      <c r="P5" s="429"/>
      <c r="Q5" s="59"/>
      <c r="R5" s="59"/>
      <c r="S5" s="59"/>
      <c r="T5" s="59"/>
      <c r="U5" s="59"/>
      <c r="V5" s="59"/>
      <c r="W5" s="59"/>
      <c r="X5" s="59"/>
      <c r="Y5" s="59"/>
      <c r="Z5" s="59"/>
    </row>
    <row r="6" spans="1:26" x14ac:dyDescent="0.25">
      <c r="A6" s="428"/>
      <c r="B6" s="429"/>
      <c r="C6" s="429"/>
      <c r="D6" s="429"/>
      <c r="E6" s="429"/>
      <c r="F6" s="429"/>
      <c r="G6" s="429"/>
      <c r="H6" s="429"/>
      <c r="I6" s="429"/>
      <c r="J6" s="429"/>
      <c r="K6" s="429"/>
      <c r="L6" s="429"/>
      <c r="M6" s="429"/>
      <c r="N6" s="429"/>
      <c r="O6" s="429"/>
      <c r="P6" s="429"/>
      <c r="Q6" s="59"/>
      <c r="R6" s="59"/>
      <c r="S6" s="59"/>
      <c r="T6" s="59"/>
      <c r="U6" s="59"/>
      <c r="V6" s="59"/>
      <c r="W6" s="59"/>
      <c r="X6" s="59"/>
      <c r="Y6" s="59"/>
      <c r="Z6" s="59"/>
    </row>
    <row r="7" spans="1:26" x14ac:dyDescent="0.25">
      <c r="A7" s="428"/>
      <c r="B7" s="429"/>
      <c r="C7" s="429"/>
      <c r="D7" s="429"/>
      <c r="E7" s="429"/>
      <c r="F7" s="429"/>
      <c r="G7" s="429"/>
      <c r="H7" s="429"/>
      <c r="I7" s="429"/>
      <c r="J7" s="429"/>
      <c r="K7" s="429"/>
      <c r="L7" s="429"/>
      <c r="M7" s="429"/>
      <c r="N7" s="429"/>
      <c r="O7" s="429"/>
      <c r="P7" s="429"/>
      <c r="Q7" s="59"/>
      <c r="R7" s="59"/>
      <c r="S7" s="59"/>
      <c r="T7" s="59"/>
      <c r="U7" s="59"/>
      <c r="V7" s="59"/>
      <c r="W7" s="59"/>
      <c r="X7" s="59"/>
      <c r="Y7" s="59"/>
      <c r="Z7" s="59"/>
    </row>
    <row r="8" spans="1:26" ht="12.5" x14ac:dyDescent="0.35">
      <c r="A8" s="16" t="s">
        <v>1</v>
      </c>
    </row>
    <row r="9" spans="1:26" ht="12.5" x14ac:dyDescent="0.35">
      <c r="A9" s="16"/>
    </row>
    <row r="10" spans="1:26" ht="20.5" x14ac:dyDescent="0.45">
      <c r="A10" s="133" t="s">
        <v>159</v>
      </c>
    </row>
    <row r="11" spans="1:26" ht="14.15" customHeight="1" x14ac:dyDescent="0.45">
      <c r="A11" s="17"/>
    </row>
    <row r="12" spans="1:26" ht="15.5" x14ac:dyDescent="0.25">
      <c r="A12" s="433" t="s">
        <v>160</v>
      </c>
      <c r="B12" s="433"/>
      <c r="C12" s="433"/>
      <c r="D12" s="433"/>
      <c r="E12" s="374"/>
      <c r="F12" s="374"/>
    </row>
    <row r="13" spans="1:26" ht="40.5" customHeight="1" x14ac:dyDescent="0.35">
      <c r="A13" s="128"/>
      <c r="B13" s="28">
        <v>2022</v>
      </c>
      <c r="C13" s="129">
        <v>2023</v>
      </c>
      <c r="D13" s="28" t="s">
        <v>161</v>
      </c>
    </row>
    <row r="14" spans="1:26" ht="13.5" x14ac:dyDescent="0.25">
      <c r="A14" s="126" t="s">
        <v>162</v>
      </c>
      <c r="B14" s="109">
        <f>26142</f>
        <v>26142</v>
      </c>
      <c r="C14" s="109">
        <v>26782</v>
      </c>
      <c r="D14" s="127">
        <f t="shared" ref="D14:D21" si="0">C14/B14-1</f>
        <v>2.4481676994874135E-2</v>
      </c>
    </row>
    <row r="15" spans="1:26" ht="13.5" x14ac:dyDescent="0.25">
      <c r="A15" s="21" t="s">
        <v>12</v>
      </c>
      <c r="B15" s="11">
        <v>1128</v>
      </c>
      <c r="C15" s="11">
        <v>9836</v>
      </c>
      <c r="D15" s="12">
        <f t="shared" si="0"/>
        <v>7.7198581560283692</v>
      </c>
    </row>
    <row r="16" spans="1:26" ht="13.5" x14ac:dyDescent="0.25">
      <c r="A16" s="21" t="s">
        <v>13</v>
      </c>
      <c r="B16" s="11">
        <v>2607</v>
      </c>
      <c r="C16" s="11">
        <v>3931</v>
      </c>
      <c r="D16" s="12">
        <f t="shared" si="0"/>
        <v>0.50786344457230537</v>
      </c>
    </row>
    <row r="17" spans="1:4" ht="13.5" x14ac:dyDescent="0.25">
      <c r="A17" s="21" t="s">
        <v>14</v>
      </c>
      <c r="B17" s="11">
        <v>4586</v>
      </c>
      <c r="C17" s="11">
        <v>3191</v>
      </c>
      <c r="D17" s="12">
        <f t="shared" si="0"/>
        <v>-0.30418665503706932</v>
      </c>
    </row>
    <row r="18" spans="1:4" ht="13.5" x14ac:dyDescent="0.25">
      <c r="A18" s="21" t="s">
        <v>15</v>
      </c>
      <c r="B18" s="11">
        <v>1100</v>
      </c>
      <c r="C18" s="11">
        <v>1108</v>
      </c>
      <c r="D18" s="12">
        <f t="shared" si="0"/>
        <v>7.2727272727273196E-3</v>
      </c>
    </row>
    <row r="19" spans="1:4" ht="13.5" x14ac:dyDescent="0.25">
      <c r="A19" s="21" t="s">
        <v>16</v>
      </c>
      <c r="B19" s="11">
        <v>1298</v>
      </c>
      <c r="C19" s="11">
        <v>1993</v>
      </c>
      <c r="D19" s="12">
        <f t="shared" si="0"/>
        <v>0.53543913713405233</v>
      </c>
    </row>
    <row r="20" spans="1:4" ht="13.5" customHeight="1" x14ac:dyDescent="0.25">
      <c r="A20" s="101" t="s">
        <v>17</v>
      </c>
      <c r="B20" s="32">
        <v>1793</v>
      </c>
      <c r="C20" s="32">
        <v>2029</v>
      </c>
      <c r="D20" s="93">
        <f t="shared" si="0"/>
        <v>0.13162297824874503</v>
      </c>
    </row>
    <row r="21" spans="1:4" ht="13.5" x14ac:dyDescent="0.25">
      <c r="A21" s="104" t="s">
        <v>20</v>
      </c>
      <c r="B21" s="105">
        <f>SUM(B14:B20)</f>
        <v>38654</v>
      </c>
      <c r="C21" s="107">
        <v>48870</v>
      </c>
      <c r="D21" s="106">
        <f t="shared" si="0"/>
        <v>0.26429347544885395</v>
      </c>
    </row>
    <row r="22" spans="1:4" x14ac:dyDescent="0.25">
      <c r="A22" s="62"/>
      <c r="B22" s="62"/>
      <c r="D22" s="62"/>
    </row>
    <row r="23" spans="1:4" ht="13.5" x14ac:dyDescent="0.35">
      <c r="A23" s="3" t="s">
        <v>163</v>
      </c>
    </row>
    <row r="25" spans="1:4" ht="15.5" x14ac:dyDescent="0.25">
      <c r="A25" s="433" t="s">
        <v>164</v>
      </c>
      <c r="B25" s="433"/>
      <c r="C25" s="433"/>
      <c r="D25" s="433"/>
    </row>
    <row r="26" spans="1:4" ht="13.5" x14ac:dyDescent="0.35">
      <c r="A26" s="128"/>
      <c r="B26" s="129">
        <v>2022</v>
      </c>
      <c r="C26" s="129">
        <v>2023</v>
      </c>
    </row>
    <row r="27" spans="1:4" ht="13.5" customHeight="1" x14ac:dyDescent="0.25">
      <c r="A27" s="21" t="s">
        <v>165</v>
      </c>
      <c r="B27" s="11">
        <v>5</v>
      </c>
      <c r="C27" s="11">
        <v>5</v>
      </c>
    </row>
    <row r="28" spans="1:4" ht="13.5" customHeight="1" x14ac:dyDescent="0.25">
      <c r="A28" s="21" t="s">
        <v>166</v>
      </c>
      <c r="B28" s="11">
        <v>0</v>
      </c>
      <c r="C28" s="11">
        <v>1</v>
      </c>
    </row>
    <row r="29" spans="1:4" ht="13.5" customHeight="1" x14ac:dyDescent="0.25">
      <c r="A29" s="21" t="s">
        <v>167</v>
      </c>
      <c r="B29" s="11">
        <v>4</v>
      </c>
      <c r="C29" s="11">
        <v>4</v>
      </c>
    </row>
    <row r="30" spans="1:4" ht="13.5" x14ac:dyDescent="0.25">
      <c r="A30" s="21" t="s">
        <v>168</v>
      </c>
      <c r="B30" s="11">
        <v>4</v>
      </c>
      <c r="C30" s="11">
        <v>7</v>
      </c>
    </row>
    <row r="31" spans="1:4" ht="13.5" x14ac:dyDescent="0.25">
      <c r="A31" s="21" t="s">
        <v>169</v>
      </c>
      <c r="B31" s="11">
        <v>4</v>
      </c>
      <c r="C31" s="11">
        <v>14</v>
      </c>
    </row>
    <row r="32" spans="1:4" ht="13.5" x14ac:dyDescent="0.25">
      <c r="A32" s="136" t="s">
        <v>88</v>
      </c>
      <c r="B32" s="372">
        <v>17</v>
      </c>
      <c r="C32" s="137">
        <v>31</v>
      </c>
    </row>
    <row r="34" spans="1:26" ht="15.5" x14ac:dyDescent="0.25">
      <c r="A34" s="112" t="s">
        <v>170</v>
      </c>
      <c r="B34" s="67"/>
      <c r="C34" s="67"/>
      <c r="D34" s="67"/>
      <c r="E34" s="67"/>
      <c r="F34" s="67"/>
      <c r="G34" s="31"/>
      <c r="H34" s="31"/>
      <c r="I34" s="31"/>
      <c r="J34" s="31"/>
      <c r="K34" s="31"/>
      <c r="L34" s="31"/>
      <c r="M34" s="31"/>
      <c r="N34" s="31"/>
      <c r="O34" s="31"/>
      <c r="P34" s="31"/>
      <c r="Q34" s="31"/>
      <c r="R34" s="31"/>
      <c r="S34" s="31"/>
      <c r="T34" s="31"/>
      <c r="U34" s="31"/>
      <c r="V34" s="31"/>
      <c r="W34" s="31"/>
      <c r="X34" s="31"/>
      <c r="Y34" s="31"/>
      <c r="Z34" s="31"/>
    </row>
    <row r="35" spans="1:26" ht="15.5" x14ac:dyDescent="0.35">
      <c r="A35" s="128"/>
      <c r="B35" s="129">
        <v>2019</v>
      </c>
      <c r="C35" s="129">
        <v>2020</v>
      </c>
      <c r="D35" s="28">
        <v>2021</v>
      </c>
      <c r="E35" s="129">
        <v>2022</v>
      </c>
      <c r="F35" s="129">
        <v>2023</v>
      </c>
      <c r="G35" s="31"/>
    </row>
    <row r="36" spans="1:26" ht="15.5" x14ac:dyDescent="0.25">
      <c r="A36" s="108" t="s">
        <v>171</v>
      </c>
      <c r="B36" s="35">
        <v>10</v>
      </c>
      <c r="C36" s="35">
        <v>10</v>
      </c>
      <c r="D36" s="109">
        <v>10</v>
      </c>
      <c r="E36" s="35">
        <v>10</v>
      </c>
      <c r="F36" s="109">
        <v>10</v>
      </c>
      <c r="G36" s="31"/>
    </row>
    <row r="37" spans="1:26" ht="13.5" x14ac:dyDescent="0.25">
      <c r="A37" s="358" t="s">
        <v>172</v>
      </c>
      <c r="B37" s="11">
        <v>0</v>
      </c>
      <c r="C37" s="11">
        <v>0</v>
      </c>
      <c r="D37" s="11">
        <v>0</v>
      </c>
      <c r="E37" s="11">
        <v>0</v>
      </c>
      <c r="F37" s="11">
        <v>0</v>
      </c>
    </row>
    <row r="38" spans="1:26" ht="13.5" x14ac:dyDescent="0.25">
      <c r="A38" s="358" t="s">
        <v>173</v>
      </c>
      <c r="B38" s="11">
        <v>4</v>
      </c>
      <c r="C38" s="11">
        <v>4</v>
      </c>
      <c r="D38" s="11">
        <v>3</v>
      </c>
      <c r="E38" s="11">
        <v>1</v>
      </c>
      <c r="F38" s="11">
        <v>2</v>
      </c>
    </row>
    <row r="39" spans="1:26" ht="13.5" x14ac:dyDescent="0.25">
      <c r="A39" s="358" t="s">
        <v>174</v>
      </c>
      <c r="B39" s="11">
        <v>6</v>
      </c>
      <c r="C39" s="11">
        <v>6</v>
      </c>
      <c r="D39" s="11">
        <v>7</v>
      </c>
      <c r="E39" s="11">
        <v>9</v>
      </c>
      <c r="F39" s="11">
        <v>8</v>
      </c>
    </row>
    <row r="40" spans="1:26" ht="13.5" x14ac:dyDescent="0.35">
      <c r="A40" s="3" t="s">
        <v>175</v>
      </c>
      <c r="B40" s="12">
        <v>0.3</v>
      </c>
      <c r="C40" s="12">
        <v>0.3</v>
      </c>
      <c r="D40" s="12">
        <v>0.3</v>
      </c>
      <c r="E40" s="12">
        <v>0.4</v>
      </c>
      <c r="F40" s="12">
        <v>0.3</v>
      </c>
    </row>
    <row r="41" spans="1:26" ht="13.5" x14ac:dyDescent="0.35">
      <c r="B41" s="3"/>
      <c r="C41" s="3"/>
      <c r="D41" s="3"/>
      <c r="E41" s="3"/>
      <c r="F41" s="3"/>
    </row>
    <row r="42" spans="1:26" ht="13.5" x14ac:dyDescent="0.35">
      <c r="A42" s="2" t="s">
        <v>176</v>
      </c>
    </row>
  </sheetData>
  <mergeCells count="3">
    <mergeCell ref="A2:P7"/>
    <mergeCell ref="A12:D12"/>
    <mergeCell ref="A25:D2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u L t 8 V i K Z L F 2 k A A A A 9 w A A A B I A H A B D b 2 5 m a W c v U G F j a 2 F n Z S 5 4 b W w g o h g A K K A U A A A A A A A A A A A A A A A A A A A A A A A A A A A A h Y 9 N C s I w G E S v U r J v / g S R 8 j V F 3 F o Q F H E b 0 t g G 2 1 S a 1 P R u L j y S V 7 C i V X c u 5 8 1 b z N y v N 8 i G p o 4 u u n O m t S l i m K J I W 9 U W x p Y p 6 v 0 x X q B M w E a q k y x 1 N M r W J Y M r U l R 5 f 0 4 I C S H g M M N t V x J O K S O H f L 1 V l W 4 k + s j m v x w b 6 7 y 0 S i M B + 9 c Y w T F j H H M 6 5 5 g C m S j k x n 4 N P g 5 + t j 8 Q V n 3 t + 0 6 L Q s f L H Z A p A n m f E A 9 Q S w M E F A A C A A g A u L t 8 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i 7 f F Y o i k e 4 D g A A A B E A A A A T A B w A R m 9 y b X V s Y X M v U 2 V j d G l v b j E u b S C i G A A o o B Q A A A A A A A A A A A A A A A A A A A A A A A A A A A A r T k 0 u y c z P U w i G 0 I b W A F B L A Q I t A B Q A A g A I A L i 7 f F Y i m S x d p A A A A P c A A A A S A A A A A A A A A A A A A A A A A A A A A A B D b 2 5 m a W c v U G F j a 2 F n Z S 5 4 b W x Q S w E C L Q A U A A I A C A C 4 u 3 x W D 8 r p q 6 Q A A A D p A A A A E w A A A A A A A A A A A A A A A A D w A A A A W 0 N v b n R l b n R f V H l w Z X N d L n h t b F B L A Q I t A B Q A A g A I A L i 7 f 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2 W 1 A O X H 7 z T Z / X R n x h Y C / 8 A A A A A A I A A A A A A A N m A A D A A A A A E A A A A E Q A A L h i 6 u 9 x s U i M 1 c / r w r k A A A A A B I A A A K A A A A A Q A A A A 2 v E o r l + 3 x S 2 v K a 7 J N p h f g F A A A A D H d N 1 m K h i H T 4 6 4 0 w i Q r 0 + j 4 x f e d 1 K T 4 o z t A x 8 F M f x j 7 y y W 6 5 I B X h u D J h E 1 n r i i u S V 8 4 n d s M + E m q 7 s 0 4 m b 6 g g z d / o 0 l / W / L Y 1 I u U U v y q X P l l B Q A A A D A u P t h V a W c A / Q V i y 7 x 9 t x E e 0 l d 0 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9773965BD52E14F920519B1D1E04502" ma:contentTypeVersion="4" ma:contentTypeDescription="Create a new document." ma:contentTypeScope="" ma:versionID="e86666cfe3d50e7f138b5fa319998395">
  <xsd:schema xmlns:xsd="http://www.w3.org/2001/XMLSchema" xmlns:xs="http://www.w3.org/2001/XMLSchema" xmlns:p="http://schemas.microsoft.com/office/2006/metadata/properties" xmlns:ns2="fe5e9667-ffe4-4cc0-9f3d-97718a109b9d" targetNamespace="http://schemas.microsoft.com/office/2006/metadata/properties" ma:root="true" ma:fieldsID="3c04974020b348ac145523982cd61982" ns2:_="">
    <xsd:import namespace="fe5e9667-ffe4-4cc0-9f3d-97718a109b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e9667-ffe4-4cc0-9f3d-97718a109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CA45FC-818B-4480-A923-2EC1FF2E5D8C}">
  <ds:schemaRefs>
    <ds:schemaRef ds:uri="http://schemas.microsoft.com/DataMashup"/>
  </ds:schemaRefs>
</ds:datastoreItem>
</file>

<file path=customXml/itemProps2.xml><?xml version="1.0" encoding="utf-8"?>
<ds:datastoreItem xmlns:ds="http://schemas.openxmlformats.org/officeDocument/2006/customXml" ds:itemID="{F23AA47B-931B-4A14-81E4-0E7E38650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e9667-ffe4-4cc0-9f3d-97718a109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D4B349-8617-4965-B4D7-7F25A3E91750}">
  <ds:schemaRefs>
    <ds:schemaRef ds:uri="http://schemas.microsoft.com/sharepoint/v3/contenttype/forms"/>
  </ds:schemaRefs>
</ds:datastoreItem>
</file>

<file path=customXml/itemProps4.xml><?xml version="1.0" encoding="utf-8"?>
<ds:datastoreItem xmlns:ds="http://schemas.openxmlformats.org/officeDocument/2006/customXml" ds:itemID="{ED4E2207-2043-4CAD-AE74-CA77FD632C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Environment</vt:lpstr>
      <vt:lpstr>Social</vt:lpstr>
      <vt:lpstr>Governance</vt:lpstr>
    </vt:vector>
  </TitlesOfParts>
  <Manager/>
  <Company>A1 Telekom Austria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Tesarek Aleksandra</dc:creator>
  <cp:keywords/>
  <dc:description/>
  <cp:lastModifiedBy>Pauline Annika Meyer</cp:lastModifiedBy>
  <cp:revision/>
  <dcterms:created xsi:type="dcterms:W3CDTF">2023-03-25T21:36:42Z</dcterms:created>
  <dcterms:modified xsi:type="dcterms:W3CDTF">2024-09-06T12:12:40Z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0x01010059773965BD52E14F920519B1D1E04502</vt:lpwstr>
  </property>
  <property fmtid="{D5CDD505-2E9C-101B-9397-08002B2CF9AE}" pid="3" name="SV_QUERY_LIST_4F35BF76-6C0D-4D9B-82B2-816C12CF3733">
    <vt:lpwstr>empty_477D106A-C0D6-4607-AEBD-E2C9D60EA279</vt:lpwstr>
  </property>
</Properties>
</file>